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пр11" sheetId="1" r:id="rId1"/>
    <sheet name="пр12" sheetId="2" r:id="rId2"/>
    <sheet name="пр13" sheetId="3" r:id="rId3"/>
    <sheet name="пр14" sheetId="4" r:id="rId4"/>
  </sheets>
  <definedNames>
    <definedName name="_xlnm.Print_Area" localSheetId="0">пр11!$A$1:$K$63</definedName>
    <definedName name="_xlnm.Print_Area" localSheetId="3">пр14!$A$1:$D$19</definedName>
  </definedNames>
  <calcPr calcId="162913"/>
</workbook>
</file>

<file path=xl/calcChain.xml><?xml version="1.0" encoding="utf-8"?>
<calcChain xmlns="http://schemas.openxmlformats.org/spreadsheetml/2006/main">
  <c r="M60" i="1" l="1"/>
  <c r="K54" i="1"/>
  <c r="K55" i="1"/>
  <c r="K56" i="1"/>
  <c r="K57" i="1"/>
  <c r="K58" i="1"/>
  <c r="K59" i="1"/>
  <c r="K60" i="1"/>
  <c r="J60" i="1"/>
  <c r="J53" i="1" l="1"/>
  <c r="J19" i="1" l="1"/>
  <c r="R55" i="2" l="1"/>
  <c r="U55" i="2"/>
  <c r="K19" i="1" l="1"/>
  <c r="M53" i="1" s="1"/>
  <c r="H60" i="1" l="1"/>
  <c r="I53" i="1"/>
  <c r="J61" i="1" l="1"/>
  <c r="K61" i="1" l="1"/>
  <c r="J59" i="1"/>
  <c r="J58" i="1" s="1"/>
  <c r="J56" i="1"/>
  <c r="J55" i="1" s="1"/>
  <c r="K53" i="1"/>
  <c r="K52" i="1" s="1"/>
  <c r="K51" i="1" s="1"/>
  <c r="J52" i="1"/>
  <c r="J51" i="1" s="1"/>
  <c r="J47" i="1" s="1"/>
  <c r="K49" i="1"/>
  <c r="J49" i="1"/>
  <c r="K48" i="1"/>
  <c r="J48" i="1"/>
  <c r="K41" i="1"/>
  <c r="J41" i="1"/>
  <c r="K40" i="1"/>
  <c r="J40" i="1"/>
  <c r="K38" i="1"/>
  <c r="J38" i="1"/>
  <c r="K36" i="1"/>
  <c r="K35" i="1" s="1"/>
  <c r="K34" i="1" s="1"/>
  <c r="J36" i="1"/>
  <c r="J35" i="1" s="1"/>
  <c r="J34" i="1" s="1"/>
  <c r="K32" i="1"/>
  <c r="J32" i="1"/>
  <c r="K31" i="1"/>
  <c r="J31" i="1"/>
  <c r="K29" i="1"/>
  <c r="J29" i="1"/>
  <c r="K28" i="1"/>
  <c r="K27" i="1" s="1"/>
  <c r="J28" i="1"/>
  <c r="J27" i="1" s="1"/>
  <c r="K26" i="1"/>
  <c r="J25" i="1"/>
  <c r="K24" i="1"/>
  <c r="J23" i="1"/>
  <c r="K21" i="1"/>
  <c r="K20" i="1" s="1"/>
  <c r="J20" i="1"/>
  <c r="J18" i="1"/>
  <c r="J17" i="1" s="1"/>
  <c r="K15" i="1"/>
  <c r="J15" i="1"/>
  <c r="K14" i="1"/>
  <c r="K12" i="1" s="1"/>
  <c r="J14" i="1"/>
  <c r="J12" i="1" s="1"/>
  <c r="K47" i="1" l="1"/>
  <c r="B16" i="3"/>
  <c r="R23" i="2"/>
  <c r="R58" i="2" s="1"/>
  <c r="R48" i="2" s="1"/>
  <c r="J22" i="1"/>
  <c r="J11" i="1" s="1"/>
  <c r="K25" i="1"/>
  <c r="B14" i="3"/>
  <c r="K23" i="1"/>
  <c r="B13" i="3"/>
  <c r="K18" i="1"/>
  <c r="K17" i="1" s="1"/>
  <c r="J54" i="1"/>
  <c r="J46" i="1" s="1"/>
  <c r="Q28" i="2"/>
  <c r="Q27" i="2" s="1"/>
  <c r="K46" i="1" l="1"/>
  <c r="K63" i="1" s="1"/>
  <c r="K22" i="1"/>
  <c r="K11" i="1"/>
  <c r="J63" i="1"/>
  <c r="H53" i="1"/>
  <c r="I22" i="1"/>
  <c r="I61" i="1" l="1"/>
  <c r="H61" i="1"/>
  <c r="I60" i="1"/>
  <c r="I59" i="1" s="1"/>
  <c r="I58" i="1" s="1"/>
  <c r="I56" i="1"/>
  <c r="I55" i="1" s="1"/>
  <c r="H56" i="1"/>
  <c r="H55" i="1"/>
  <c r="I52" i="1"/>
  <c r="I51" i="1" s="1"/>
  <c r="I47" i="1" s="1"/>
  <c r="I49" i="1"/>
  <c r="H49" i="1"/>
  <c r="I48" i="1"/>
  <c r="H48" i="1"/>
  <c r="I41" i="1"/>
  <c r="H41" i="1"/>
  <c r="I40" i="1"/>
  <c r="H40" i="1"/>
  <c r="I38" i="1"/>
  <c r="H38" i="1"/>
  <c r="I36" i="1"/>
  <c r="I35" i="1" s="1"/>
  <c r="I34" i="1" s="1"/>
  <c r="H36" i="1"/>
  <c r="H35" i="1" s="1"/>
  <c r="H34" i="1" s="1"/>
  <c r="I32" i="1"/>
  <c r="H32" i="1"/>
  <c r="I31" i="1"/>
  <c r="H31" i="1"/>
  <c r="I29" i="1"/>
  <c r="H29" i="1"/>
  <c r="I28" i="1"/>
  <c r="I27" i="1" s="1"/>
  <c r="H28" i="1"/>
  <c r="H27" i="1" s="1"/>
  <c r="I26" i="1"/>
  <c r="H25" i="1"/>
  <c r="I24" i="1"/>
  <c r="I23" i="1" s="1"/>
  <c r="H23" i="1"/>
  <c r="I21" i="1"/>
  <c r="I20" i="1"/>
  <c r="H20" i="1"/>
  <c r="H18" i="1"/>
  <c r="H17" i="1" s="1"/>
  <c r="I15" i="1"/>
  <c r="H15" i="1"/>
  <c r="I14" i="1"/>
  <c r="I12" i="1" s="1"/>
  <c r="I11" i="1" s="1"/>
  <c r="H14" i="1"/>
  <c r="H12" i="1" s="1"/>
  <c r="E60" i="1"/>
  <c r="I25" i="1" l="1"/>
  <c r="H22" i="1"/>
  <c r="H11" i="1" s="1"/>
  <c r="I54" i="1"/>
  <c r="I46" i="1" s="1"/>
  <c r="I19" i="1"/>
  <c r="H52" i="1"/>
  <c r="H51" i="1" s="1"/>
  <c r="H47" i="1" s="1"/>
  <c r="H59" i="1"/>
  <c r="H58" i="1" s="1"/>
  <c r="H54" i="1" s="1"/>
  <c r="F53" i="1"/>
  <c r="F60" i="1"/>
  <c r="I18" i="1" l="1"/>
  <c r="I17" i="1" s="1"/>
  <c r="I63" i="1" s="1"/>
  <c r="H46" i="1"/>
  <c r="H63" i="1" s="1"/>
  <c r="G60" i="1"/>
  <c r="R20" i="2" l="1"/>
  <c r="P23" i="2"/>
  <c r="G53" i="1"/>
  <c r="F19" i="1" l="1"/>
  <c r="B15" i="4" l="1"/>
  <c r="R17" i="2"/>
  <c r="R16" i="2"/>
  <c r="B17" i="3"/>
  <c r="S23" i="2" l="1"/>
  <c r="Q20" i="2"/>
  <c r="Q22" i="2"/>
  <c r="P21" i="2"/>
  <c r="U51" i="2"/>
  <c r="U50" i="2" s="1"/>
  <c r="Q54" i="2"/>
  <c r="Q53" i="2" s="1"/>
  <c r="Q51" i="2"/>
  <c r="Q50" i="2" s="1"/>
  <c r="R54" i="2"/>
  <c r="R53" i="2" s="1"/>
  <c r="R59" i="2"/>
  <c r="R57" i="2"/>
  <c r="R56" i="2"/>
  <c r="R51" i="2"/>
  <c r="R50" i="2" s="1"/>
  <c r="U28" i="2"/>
  <c r="U58" i="2" s="1"/>
  <c r="R27" i="2"/>
  <c r="Q25" i="2"/>
  <c r="R25" i="2"/>
  <c r="Q14" i="2"/>
  <c r="R14" i="2"/>
  <c r="G24" i="1"/>
  <c r="U48" i="2" l="1"/>
  <c r="C15" i="4"/>
  <c r="R49" i="2"/>
  <c r="Q49" i="2"/>
  <c r="Q48" i="2" s="1"/>
  <c r="U54" i="2"/>
  <c r="U53" i="2" s="1"/>
  <c r="U49" i="2" s="1"/>
  <c r="C17" i="4"/>
  <c r="C18" i="4"/>
  <c r="Q19" i="2"/>
  <c r="R24" i="2"/>
  <c r="Q24" i="2"/>
  <c r="F61" i="1"/>
  <c r="F59" i="1"/>
  <c r="F58" i="1" s="1"/>
  <c r="F56" i="1"/>
  <c r="F55" i="1" s="1"/>
  <c r="F52" i="1"/>
  <c r="F51" i="1" s="1"/>
  <c r="F47" i="1" s="1"/>
  <c r="F49" i="1"/>
  <c r="F48" i="1"/>
  <c r="F41" i="1"/>
  <c r="F40" i="1"/>
  <c r="F38" i="1"/>
  <c r="F36" i="1"/>
  <c r="F35" i="1" s="1"/>
  <c r="F34" i="1" s="1"/>
  <c r="F32" i="1"/>
  <c r="F31" i="1"/>
  <c r="F29" i="1"/>
  <c r="F28" i="1"/>
  <c r="F25" i="1"/>
  <c r="F22" i="1" s="1"/>
  <c r="F23" i="1"/>
  <c r="F20" i="1"/>
  <c r="F18" i="1"/>
  <c r="F17" i="1" s="1"/>
  <c r="F15" i="1"/>
  <c r="F14" i="1"/>
  <c r="F12" i="1" s="1"/>
  <c r="G61" i="1"/>
  <c r="G59" i="1"/>
  <c r="G56" i="1"/>
  <c r="G55" i="1" s="1"/>
  <c r="G52" i="1"/>
  <c r="G51" i="1" s="1"/>
  <c r="G47" i="1" s="1"/>
  <c r="G49" i="1"/>
  <c r="G48" i="1"/>
  <c r="G41" i="1"/>
  <c r="G40" i="1"/>
  <c r="G38" i="1"/>
  <c r="G35" i="1" s="1"/>
  <c r="G34" i="1" s="1"/>
  <c r="G36" i="1"/>
  <c r="G32" i="1"/>
  <c r="G31" i="1" s="1"/>
  <c r="G29" i="1"/>
  <c r="G28" i="1"/>
  <c r="G26" i="1"/>
  <c r="G25" i="1" s="1"/>
  <c r="G23" i="1"/>
  <c r="G21" i="1"/>
  <c r="G20" i="1"/>
  <c r="G19" i="1"/>
  <c r="G15" i="1"/>
  <c r="G14" i="1"/>
  <c r="G12" i="1" s="1"/>
  <c r="G11" i="1" s="1"/>
  <c r="Q13" i="2" l="1"/>
  <c r="G18" i="1"/>
  <c r="G17" i="1" s="1"/>
  <c r="F54" i="1"/>
  <c r="F46" i="1" s="1"/>
  <c r="G22" i="1"/>
  <c r="F11" i="1"/>
  <c r="F27" i="1"/>
  <c r="G58" i="1"/>
  <c r="G54" i="1" s="1"/>
  <c r="G46" i="1" s="1"/>
  <c r="G63" i="1" s="1"/>
  <c r="G27" i="1"/>
  <c r="S21" i="2"/>
  <c r="B17" i="4"/>
  <c r="F63" i="1" l="1"/>
  <c r="C19" i="1"/>
  <c r="E19" i="1" s="1"/>
  <c r="E26" i="1"/>
  <c r="E21" i="1"/>
  <c r="E18" i="1" l="1"/>
  <c r="S55" i="2"/>
  <c r="P55" i="2"/>
  <c r="C53" i="1"/>
  <c r="E53" i="1" s="1"/>
  <c r="C60" i="1"/>
  <c r="U59" i="2" l="1"/>
  <c r="U57" i="2"/>
  <c r="U43" i="2"/>
  <c r="U42" i="2" s="1"/>
  <c r="U40" i="2"/>
  <c r="U38" i="2"/>
  <c r="U37" i="2" s="1"/>
  <c r="U34" i="2"/>
  <c r="U33" i="2" s="1"/>
  <c r="U31" i="2"/>
  <c r="U30" i="2" s="1"/>
  <c r="U27" i="2"/>
  <c r="U25" i="2"/>
  <c r="U22" i="2"/>
  <c r="U20" i="2"/>
  <c r="U17" i="2"/>
  <c r="U16" i="2"/>
  <c r="U14" i="2" s="1"/>
  <c r="T59" i="2"/>
  <c r="T57" i="2"/>
  <c r="T54" i="2"/>
  <c r="T53" i="2" s="1"/>
  <c r="T51" i="2"/>
  <c r="T50" i="2" s="1"/>
  <c r="T43" i="2"/>
  <c r="T42" i="2" s="1"/>
  <c r="T40" i="2"/>
  <c r="T38" i="2"/>
  <c r="T34" i="2"/>
  <c r="T33" i="2" s="1"/>
  <c r="T31" i="2"/>
  <c r="T30" i="2" s="1"/>
  <c r="T27" i="2"/>
  <c r="T25" i="2"/>
  <c r="T22" i="2"/>
  <c r="T20" i="2"/>
  <c r="T17" i="2"/>
  <c r="T16" i="2"/>
  <c r="T14" i="2" s="1"/>
  <c r="U19" i="2" l="1"/>
  <c r="U13" i="2" s="1"/>
  <c r="T37" i="2"/>
  <c r="U56" i="2"/>
  <c r="U24" i="2"/>
  <c r="T19" i="2"/>
  <c r="T24" i="2"/>
  <c r="T56" i="2"/>
  <c r="U36" i="2"/>
  <c r="U29" i="2" s="1"/>
  <c r="T49" i="2"/>
  <c r="T36" i="2"/>
  <c r="T29" i="2" s="1"/>
  <c r="P56" i="2"/>
  <c r="T13" i="2" l="1"/>
  <c r="T48" i="2"/>
  <c r="U61" i="2"/>
  <c r="C13" i="4"/>
  <c r="B13" i="4"/>
  <c r="B12" i="3"/>
  <c r="E60" i="2"/>
  <c r="G60" i="2" s="1"/>
  <c r="I60" i="2" s="1"/>
  <c r="K60" i="2" s="1"/>
  <c r="M60" i="2" s="1"/>
  <c r="O60" i="2" s="1"/>
  <c r="S59" i="2"/>
  <c r="P59" i="2"/>
  <c r="N59" i="2"/>
  <c r="L59" i="2"/>
  <c r="J59" i="2"/>
  <c r="H59" i="2"/>
  <c r="F59" i="2"/>
  <c r="D59" i="2"/>
  <c r="D56" i="2" s="1"/>
  <c r="C59" i="2"/>
  <c r="E58" i="2"/>
  <c r="G58" i="2" s="1"/>
  <c r="I58" i="2" s="1"/>
  <c r="K58" i="2" s="1"/>
  <c r="M58" i="2" s="1"/>
  <c r="O58" i="2" s="1"/>
  <c r="S57" i="2"/>
  <c r="P57" i="2"/>
  <c r="N57" i="2"/>
  <c r="L57" i="2"/>
  <c r="J57" i="2"/>
  <c r="H57" i="2"/>
  <c r="F57" i="2"/>
  <c r="D57" i="2"/>
  <c r="C57" i="2"/>
  <c r="E55" i="2"/>
  <c r="G55" i="2" s="1"/>
  <c r="I55" i="2" s="1"/>
  <c r="K55" i="2" s="1"/>
  <c r="M55" i="2" s="1"/>
  <c r="O55" i="2" s="1"/>
  <c r="S54" i="2"/>
  <c r="S53" i="2" s="1"/>
  <c r="N54" i="2"/>
  <c r="N53" i="2" s="1"/>
  <c r="L54" i="2"/>
  <c r="L53" i="2" s="1"/>
  <c r="J54" i="2"/>
  <c r="J53" i="2" s="1"/>
  <c r="H54" i="2"/>
  <c r="H53" i="2" s="1"/>
  <c r="F54" i="2"/>
  <c r="F53" i="2" s="1"/>
  <c r="D54" i="2"/>
  <c r="D53" i="2" s="1"/>
  <c r="C54" i="2"/>
  <c r="C53" i="2" s="1"/>
  <c r="E52" i="2"/>
  <c r="G52" i="2" s="1"/>
  <c r="I52" i="2" s="1"/>
  <c r="K52" i="2" s="1"/>
  <c r="M52" i="2" s="1"/>
  <c r="O52" i="2" s="1"/>
  <c r="S51" i="2"/>
  <c r="S50" i="2" s="1"/>
  <c r="P51" i="2"/>
  <c r="N51" i="2"/>
  <c r="N50" i="2" s="1"/>
  <c r="L51" i="2"/>
  <c r="L50" i="2" s="1"/>
  <c r="J51" i="2"/>
  <c r="J50" i="2" s="1"/>
  <c r="H51" i="2"/>
  <c r="H50" i="2" s="1"/>
  <c r="F51" i="2"/>
  <c r="F50" i="2" s="1"/>
  <c r="D51" i="2"/>
  <c r="D50" i="2" s="1"/>
  <c r="C51" i="2"/>
  <c r="P50" i="2"/>
  <c r="E47" i="2"/>
  <c r="G47" i="2" s="1"/>
  <c r="I47" i="2" s="1"/>
  <c r="K47" i="2" s="1"/>
  <c r="M47" i="2" s="1"/>
  <c r="O47" i="2" s="1"/>
  <c r="E46" i="2"/>
  <c r="G46" i="2" s="1"/>
  <c r="I46" i="2" s="1"/>
  <c r="K46" i="2" s="1"/>
  <c r="M46" i="2" s="1"/>
  <c r="O46" i="2" s="1"/>
  <c r="E45" i="2"/>
  <c r="G45" i="2" s="1"/>
  <c r="I45" i="2" s="1"/>
  <c r="K45" i="2" s="1"/>
  <c r="M45" i="2" s="1"/>
  <c r="O45" i="2" s="1"/>
  <c r="E44" i="2"/>
  <c r="G44" i="2" s="1"/>
  <c r="I44" i="2" s="1"/>
  <c r="K44" i="2" s="1"/>
  <c r="M44" i="2" s="1"/>
  <c r="O44" i="2" s="1"/>
  <c r="S43" i="2"/>
  <c r="S42" i="2" s="1"/>
  <c r="P43" i="2"/>
  <c r="P42" i="2" s="1"/>
  <c r="C43" i="2"/>
  <c r="E43" i="2" s="1"/>
  <c r="G43" i="2" s="1"/>
  <c r="I43" i="2" s="1"/>
  <c r="K43" i="2" s="1"/>
  <c r="M43" i="2" s="1"/>
  <c r="O43" i="2" s="1"/>
  <c r="E41" i="2"/>
  <c r="G41" i="2" s="1"/>
  <c r="I41" i="2" s="1"/>
  <c r="K41" i="2" s="1"/>
  <c r="M41" i="2" s="1"/>
  <c r="O41" i="2" s="1"/>
  <c r="S40" i="2"/>
  <c r="P40" i="2"/>
  <c r="C40" i="2"/>
  <c r="E40" i="2" s="1"/>
  <c r="G40" i="2" s="1"/>
  <c r="I40" i="2" s="1"/>
  <c r="K40" i="2" s="1"/>
  <c r="M40" i="2" s="1"/>
  <c r="O40" i="2" s="1"/>
  <c r="E39" i="2"/>
  <c r="G39" i="2" s="1"/>
  <c r="I39" i="2" s="1"/>
  <c r="K39" i="2" s="1"/>
  <c r="M39" i="2" s="1"/>
  <c r="O39" i="2" s="1"/>
  <c r="S38" i="2"/>
  <c r="S37" i="2" s="1"/>
  <c r="P38" i="2"/>
  <c r="P37" i="2" s="1"/>
  <c r="C38" i="2"/>
  <c r="E38" i="2" s="1"/>
  <c r="G38" i="2" s="1"/>
  <c r="I38" i="2" s="1"/>
  <c r="K38" i="2" s="1"/>
  <c r="M38" i="2" s="1"/>
  <c r="O38" i="2" s="1"/>
  <c r="E35" i="2"/>
  <c r="G35" i="2" s="1"/>
  <c r="I35" i="2" s="1"/>
  <c r="K35" i="2" s="1"/>
  <c r="M35" i="2" s="1"/>
  <c r="O35" i="2" s="1"/>
  <c r="S34" i="2"/>
  <c r="S33" i="2" s="1"/>
  <c r="P34" i="2"/>
  <c r="P33" i="2" s="1"/>
  <c r="C34" i="2"/>
  <c r="E34" i="2" s="1"/>
  <c r="G34" i="2" s="1"/>
  <c r="I34" i="2" s="1"/>
  <c r="K34" i="2" s="1"/>
  <c r="M34" i="2" s="1"/>
  <c r="O34" i="2" s="1"/>
  <c r="E32" i="2"/>
  <c r="G32" i="2" s="1"/>
  <c r="I32" i="2" s="1"/>
  <c r="K32" i="2" s="1"/>
  <c r="M32" i="2" s="1"/>
  <c r="O32" i="2" s="1"/>
  <c r="S31" i="2"/>
  <c r="S30" i="2" s="1"/>
  <c r="P31" i="2"/>
  <c r="P30" i="2" s="1"/>
  <c r="C31" i="2"/>
  <c r="E31" i="2" s="1"/>
  <c r="G31" i="2" s="1"/>
  <c r="I31" i="2" s="1"/>
  <c r="K31" i="2" s="1"/>
  <c r="M31" i="2" s="1"/>
  <c r="O31" i="2" s="1"/>
  <c r="E28" i="2"/>
  <c r="G28" i="2" s="1"/>
  <c r="I28" i="2" s="1"/>
  <c r="K28" i="2" s="1"/>
  <c r="M28" i="2" s="1"/>
  <c r="O28" i="2" s="1"/>
  <c r="S27" i="2"/>
  <c r="P27" i="2"/>
  <c r="N27" i="2"/>
  <c r="L27" i="2"/>
  <c r="J27" i="2"/>
  <c r="H27" i="2"/>
  <c r="F27" i="2"/>
  <c r="D27" i="2"/>
  <c r="C27" i="2"/>
  <c r="E26" i="2"/>
  <c r="G26" i="2" s="1"/>
  <c r="I26" i="2" s="1"/>
  <c r="K26" i="2" s="1"/>
  <c r="M26" i="2" s="1"/>
  <c r="O26" i="2" s="1"/>
  <c r="S25" i="2"/>
  <c r="P25" i="2"/>
  <c r="N25" i="2"/>
  <c r="L25" i="2"/>
  <c r="J25" i="2"/>
  <c r="H25" i="2"/>
  <c r="F25" i="2"/>
  <c r="D25" i="2"/>
  <c r="C25" i="2"/>
  <c r="E23" i="2"/>
  <c r="G23" i="2" s="1"/>
  <c r="I23" i="2" s="1"/>
  <c r="K23" i="2" s="1"/>
  <c r="M23" i="2" s="1"/>
  <c r="O23" i="2" s="1"/>
  <c r="S22" i="2"/>
  <c r="N22" i="2"/>
  <c r="L22" i="2"/>
  <c r="J22" i="2"/>
  <c r="H22" i="2"/>
  <c r="F22" i="2"/>
  <c r="D22" i="2"/>
  <c r="C22" i="2"/>
  <c r="E21" i="2"/>
  <c r="G21" i="2" s="1"/>
  <c r="I21" i="2" s="1"/>
  <c r="K21" i="2" s="1"/>
  <c r="M21" i="2" s="1"/>
  <c r="O21" i="2" s="1"/>
  <c r="S20" i="2"/>
  <c r="C16" i="4" s="1"/>
  <c r="N20" i="2"/>
  <c r="L20" i="2"/>
  <c r="J20" i="2"/>
  <c r="H20" i="2"/>
  <c r="F20" i="2"/>
  <c r="D20" i="2"/>
  <c r="C20" i="2"/>
  <c r="E18" i="2"/>
  <c r="G18" i="2" s="1"/>
  <c r="I18" i="2" s="1"/>
  <c r="K18" i="2" s="1"/>
  <c r="M18" i="2" s="1"/>
  <c r="O18" i="2" s="1"/>
  <c r="S17" i="2"/>
  <c r="P17" i="2"/>
  <c r="C17" i="2"/>
  <c r="E17" i="2" s="1"/>
  <c r="G17" i="2" s="1"/>
  <c r="I17" i="2" s="1"/>
  <c r="K17" i="2" s="1"/>
  <c r="M17" i="2" s="1"/>
  <c r="O17" i="2" s="1"/>
  <c r="S16" i="2"/>
  <c r="S14" i="2" s="1"/>
  <c r="P16" i="2"/>
  <c r="P14" i="2" s="1"/>
  <c r="N16" i="2"/>
  <c r="L16" i="2"/>
  <c r="L14" i="2" s="1"/>
  <c r="J16" i="2"/>
  <c r="J14" i="2" s="1"/>
  <c r="H16" i="2"/>
  <c r="H14" i="2" s="1"/>
  <c r="F16" i="2"/>
  <c r="F14" i="2" s="1"/>
  <c r="D16" i="2"/>
  <c r="D14" i="2" s="1"/>
  <c r="C16" i="2"/>
  <c r="C14" i="2" s="1"/>
  <c r="E15" i="2"/>
  <c r="G15" i="2" s="1"/>
  <c r="I15" i="2" s="1"/>
  <c r="K15" i="2" s="1"/>
  <c r="M15" i="2" s="1"/>
  <c r="O15" i="2" s="1"/>
  <c r="N14" i="2"/>
  <c r="E61" i="1"/>
  <c r="D61" i="1"/>
  <c r="D58" i="1" s="1"/>
  <c r="C61" i="1"/>
  <c r="E59" i="1"/>
  <c r="D59" i="1"/>
  <c r="C59" i="1"/>
  <c r="E56" i="1"/>
  <c r="E55" i="1" s="1"/>
  <c r="D56" i="1"/>
  <c r="D55" i="1" s="1"/>
  <c r="C56" i="1"/>
  <c r="C55" i="1" s="1"/>
  <c r="E52" i="1"/>
  <c r="E51" i="1" s="1"/>
  <c r="D52" i="1"/>
  <c r="D51" i="1" s="1"/>
  <c r="E49" i="1"/>
  <c r="E48" i="1" s="1"/>
  <c r="D49" i="1"/>
  <c r="D48" i="1" s="1"/>
  <c r="C49" i="1"/>
  <c r="E41" i="1"/>
  <c r="E40" i="1" s="1"/>
  <c r="D41" i="1"/>
  <c r="D40" i="1" s="1"/>
  <c r="C41" i="1"/>
  <c r="E38" i="1"/>
  <c r="D38" i="1"/>
  <c r="C38" i="1"/>
  <c r="E36" i="1"/>
  <c r="E35" i="1" s="1"/>
  <c r="D36" i="1"/>
  <c r="C36" i="1"/>
  <c r="E32" i="1"/>
  <c r="E31" i="1" s="1"/>
  <c r="D32" i="1"/>
  <c r="D31" i="1" s="1"/>
  <c r="C32" i="1"/>
  <c r="E29" i="1"/>
  <c r="E28" i="1" s="1"/>
  <c r="D29" i="1"/>
  <c r="D28" i="1" s="1"/>
  <c r="C29" i="1"/>
  <c r="E25" i="1"/>
  <c r="D25" i="1"/>
  <c r="C25" i="1"/>
  <c r="E23" i="1"/>
  <c r="D23" i="1"/>
  <c r="C23" i="1"/>
  <c r="E20" i="1"/>
  <c r="D20" i="1"/>
  <c r="C20" i="1"/>
  <c r="D18" i="1"/>
  <c r="E15" i="1"/>
  <c r="D15" i="1"/>
  <c r="C15" i="1"/>
  <c r="E14" i="1"/>
  <c r="E12" i="1" s="1"/>
  <c r="D14" i="1"/>
  <c r="D12" i="1" s="1"/>
  <c r="C14" i="1"/>
  <c r="C12" i="1" s="1"/>
  <c r="E14" i="2" l="1"/>
  <c r="C42" i="2"/>
  <c r="E42" i="2" s="1"/>
  <c r="G42" i="2" s="1"/>
  <c r="I42" i="2" s="1"/>
  <c r="K42" i="2" s="1"/>
  <c r="M42" i="2" s="1"/>
  <c r="O42" i="2" s="1"/>
  <c r="L56" i="2"/>
  <c r="E57" i="2"/>
  <c r="G57" i="2" s="1"/>
  <c r="I57" i="2" s="1"/>
  <c r="K57" i="2" s="1"/>
  <c r="M57" i="2" s="1"/>
  <c r="O57" i="2" s="1"/>
  <c r="H24" i="2"/>
  <c r="T61" i="2"/>
  <c r="J24" i="2"/>
  <c r="J49" i="2"/>
  <c r="F56" i="2"/>
  <c r="N56" i="2"/>
  <c r="D35" i="1"/>
  <c r="D47" i="1"/>
  <c r="D17" i="1"/>
  <c r="D11" i="1" s="1"/>
  <c r="D54" i="1"/>
  <c r="C22" i="1"/>
  <c r="E22" i="1"/>
  <c r="D34" i="1"/>
  <c r="D27" i="1" s="1"/>
  <c r="C40" i="1"/>
  <c r="D19" i="2"/>
  <c r="L19" i="2"/>
  <c r="E17" i="1"/>
  <c r="E11" i="1" s="1"/>
  <c r="D22" i="1"/>
  <c r="E47" i="1"/>
  <c r="H56" i="2"/>
  <c r="J56" i="2"/>
  <c r="J48" i="2" s="1"/>
  <c r="S56" i="2"/>
  <c r="E22" i="2"/>
  <c r="G22" i="2" s="1"/>
  <c r="I22" i="2" s="1"/>
  <c r="K22" i="2" s="1"/>
  <c r="M22" i="2" s="1"/>
  <c r="O22" i="2" s="1"/>
  <c r="F24" i="2"/>
  <c r="N24" i="2"/>
  <c r="P36" i="2"/>
  <c r="P29" i="2" s="1"/>
  <c r="E58" i="1"/>
  <c r="E54" i="1" s="1"/>
  <c r="H19" i="2"/>
  <c r="H13" i="2" s="1"/>
  <c r="D24" i="2"/>
  <c r="L24" i="2"/>
  <c r="C19" i="4"/>
  <c r="E27" i="2"/>
  <c r="G27" i="2" s="1"/>
  <c r="I27" i="2" s="1"/>
  <c r="K27" i="2" s="1"/>
  <c r="M27" i="2" s="1"/>
  <c r="O27" i="2" s="1"/>
  <c r="C37" i="2"/>
  <c r="E37" i="2" s="1"/>
  <c r="G37" i="2" s="1"/>
  <c r="I37" i="2" s="1"/>
  <c r="K37" i="2" s="1"/>
  <c r="M37" i="2" s="1"/>
  <c r="O37" i="2" s="1"/>
  <c r="F49" i="2"/>
  <c r="N49" i="2"/>
  <c r="E53" i="2"/>
  <c r="G53" i="2" s="1"/>
  <c r="I53" i="2" s="1"/>
  <c r="K53" i="2" s="1"/>
  <c r="M53" i="2" s="1"/>
  <c r="O53" i="2" s="1"/>
  <c r="C48" i="1"/>
  <c r="E51" i="2"/>
  <c r="G51" i="2" s="1"/>
  <c r="I51" i="2" s="1"/>
  <c r="K51" i="2" s="1"/>
  <c r="M51" i="2" s="1"/>
  <c r="O51" i="2" s="1"/>
  <c r="C50" i="2"/>
  <c r="E34" i="1"/>
  <c r="E27" i="1" s="1"/>
  <c r="G14" i="2"/>
  <c r="I14" i="2" s="1"/>
  <c r="K14" i="2" s="1"/>
  <c r="M14" i="2" s="1"/>
  <c r="O14" i="2" s="1"/>
  <c r="C19" i="2"/>
  <c r="D49" i="2"/>
  <c r="D48" i="2" s="1"/>
  <c r="H49" i="2"/>
  <c r="H48" i="2" s="1"/>
  <c r="L49" i="2"/>
  <c r="L48" i="2" s="1"/>
  <c r="E16" i="2"/>
  <c r="G16" i="2" s="1"/>
  <c r="I16" i="2" s="1"/>
  <c r="K16" i="2" s="1"/>
  <c r="M16" i="2" s="1"/>
  <c r="O16" i="2" s="1"/>
  <c r="E20" i="2"/>
  <c r="G20" i="2" s="1"/>
  <c r="I20" i="2" s="1"/>
  <c r="K20" i="2" s="1"/>
  <c r="M20" i="2" s="1"/>
  <c r="O20" i="2" s="1"/>
  <c r="F19" i="2"/>
  <c r="F13" i="2" s="1"/>
  <c r="J19" i="2"/>
  <c r="J13" i="2" s="1"/>
  <c r="N19" i="2"/>
  <c r="E25" i="2"/>
  <c r="G25" i="2" s="1"/>
  <c r="I25" i="2" s="1"/>
  <c r="K25" i="2" s="1"/>
  <c r="M25" i="2" s="1"/>
  <c r="O25" i="2" s="1"/>
  <c r="S24" i="2"/>
  <c r="P24" i="2"/>
  <c r="E54" i="2"/>
  <c r="G54" i="2" s="1"/>
  <c r="I54" i="2" s="1"/>
  <c r="K54" i="2" s="1"/>
  <c r="M54" i="2" s="1"/>
  <c r="O54" i="2" s="1"/>
  <c r="S49" i="2"/>
  <c r="E59" i="2"/>
  <c r="G59" i="2" s="1"/>
  <c r="I59" i="2" s="1"/>
  <c r="K59" i="2" s="1"/>
  <c r="M59" i="2" s="1"/>
  <c r="O59" i="2" s="1"/>
  <c r="S19" i="2"/>
  <c r="C58" i="1"/>
  <c r="C54" i="1" s="1"/>
  <c r="S36" i="2"/>
  <c r="S29" i="2" s="1"/>
  <c r="C35" i="1"/>
  <c r="C24" i="2"/>
  <c r="C30" i="2"/>
  <c r="C33" i="2"/>
  <c r="E33" i="2" s="1"/>
  <c r="G33" i="2" s="1"/>
  <c r="I33" i="2" s="1"/>
  <c r="K33" i="2" s="1"/>
  <c r="M33" i="2" s="1"/>
  <c r="O33" i="2" s="1"/>
  <c r="C56" i="2"/>
  <c r="C28" i="1"/>
  <c r="C31" i="1"/>
  <c r="L13" i="2" l="1"/>
  <c r="J61" i="2"/>
  <c r="N48" i="2"/>
  <c r="F48" i="2"/>
  <c r="F61" i="2" s="1"/>
  <c r="D13" i="2"/>
  <c r="D61" i="2" s="1"/>
  <c r="D46" i="1"/>
  <c r="D63" i="1"/>
  <c r="S48" i="2"/>
  <c r="E19" i="2"/>
  <c r="G19" i="2" s="1"/>
  <c r="I19" i="2" s="1"/>
  <c r="K19" i="2" s="1"/>
  <c r="M19" i="2" s="1"/>
  <c r="O19" i="2" s="1"/>
  <c r="L61" i="2"/>
  <c r="E46" i="1"/>
  <c r="E63" i="1" s="1"/>
  <c r="C36" i="2"/>
  <c r="E36" i="2" s="1"/>
  <c r="G36" i="2" s="1"/>
  <c r="I36" i="2" s="1"/>
  <c r="K36" i="2" s="1"/>
  <c r="M36" i="2" s="1"/>
  <c r="O36" i="2" s="1"/>
  <c r="N13" i="2"/>
  <c r="H61" i="2"/>
  <c r="E50" i="2"/>
  <c r="G50" i="2" s="1"/>
  <c r="I50" i="2" s="1"/>
  <c r="K50" i="2" s="1"/>
  <c r="M50" i="2" s="1"/>
  <c r="O50" i="2" s="1"/>
  <c r="C49" i="2"/>
  <c r="E49" i="2" s="1"/>
  <c r="G49" i="2" s="1"/>
  <c r="I49" i="2" s="1"/>
  <c r="K49" i="2" s="1"/>
  <c r="M49" i="2" s="1"/>
  <c r="O49" i="2" s="1"/>
  <c r="S13" i="2"/>
  <c r="C34" i="1"/>
  <c r="E30" i="2"/>
  <c r="G30" i="2" s="1"/>
  <c r="I30" i="2" s="1"/>
  <c r="K30" i="2" s="1"/>
  <c r="M30" i="2" s="1"/>
  <c r="O30" i="2" s="1"/>
  <c r="C29" i="2"/>
  <c r="E29" i="2" s="1"/>
  <c r="G29" i="2" s="1"/>
  <c r="I29" i="2" s="1"/>
  <c r="K29" i="2" s="1"/>
  <c r="M29" i="2" s="1"/>
  <c r="O29" i="2" s="1"/>
  <c r="E56" i="2"/>
  <c r="G56" i="2" s="1"/>
  <c r="I56" i="2" s="1"/>
  <c r="K56" i="2" s="1"/>
  <c r="M56" i="2" s="1"/>
  <c r="O56" i="2" s="1"/>
  <c r="E24" i="2"/>
  <c r="G24" i="2" s="1"/>
  <c r="I24" i="2" s="1"/>
  <c r="K24" i="2" s="1"/>
  <c r="M24" i="2" s="1"/>
  <c r="O24" i="2" s="1"/>
  <c r="C13" i="2"/>
  <c r="N61" i="2" l="1"/>
  <c r="C27" i="1"/>
  <c r="S61" i="2"/>
  <c r="E13" i="2"/>
  <c r="G13" i="2" s="1"/>
  <c r="I13" i="2" s="1"/>
  <c r="K13" i="2" s="1"/>
  <c r="M13" i="2" s="1"/>
  <c r="O13" i="2" s="1"/>
  <c r="C48" i="2"/>
  <c r="E48" i="2" s="1"/>
  <c r="G48" i="2" s="1"/>
  <c r="I48" i="2" s="1"/>
  <c r="K48" i="2" s="1"/>
  <c r="M48" i="2" s="1"/>
  <c r="O48" i="2" s="1"/>
  <c r="C61" i="2" l="1"/>
  <c r="E61" i="2" s="1"/>
  <c r="G61" i="2" s="1"/>
  <c r="I61" i="2" s="1"/>
  <c r="K61" i="2" s="1"/>
  <c r="M61" i="2" s="1"/>
  <c r="O61" i="2" s="1"/>
  <c r="P54" i="2" l="1"/>
  <c r="P53" i="2" s="1"/>
  <c r="P49" i="2" s="1"/>
  <c r="P48" i="2" s="1"/>
  <c r="C52" i="1" l="1"/>
  <c r="C18" i="1" l="1"/>
  <c r="C51" i="1"/>
  <c r="C17" i="1" l="1"/>
  <c r="B15" i="3"/>
  <c r="B18" i="3" s="1"/>
  <c r="C47" i="1"/>
  <c r="C46" i="1" s="1"/>
  <c r="B18" i="4" l="1"/>
  <c r="R22" i="2"/>
  <c r="R19" i="2" s="1"/>
  <c r="R13" i="2" s="1"/>
  <c r="C11" i="1"/>
  <c r="C63" i="1" s="1"/>
  <c r="P22" i="2"/>
  <c r="P20" i="2"/>
  <c r="R61" i="2" l="1"/>
  <c r="P19" i="2"/>
  <c r="P13" i="2" s="1"/>
  <c r="P61" i="2" s="1"/>
  <c r="B16" i="4" l="1"/>
  <c r="B19" i="4" s="1"/>
</calcChain>
</file>

<file path=xl/sharedStrings.xml><?xml version="1.0" encoding="utf-8"?>
<sst xmlns="http://schemas.openxmlformats.org/spreadsheetml/2006/main" count="314" uniqueCount="158">
  <si>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</si>
  <si>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</si>
  <si>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</si>
  <si>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</si>
  <si>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Сумма на 2014 год  (тыс.рублей)</t>
  </si>
  <si>
    <t>Уточнение январь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</si>
  <si>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</si>
  <si>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</si>
  <si>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</si>
  <si>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</si>
  <si>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</si>
  <si>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</si>
  <si>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</si>
  <si>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</si>
  <si>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</si>
  <si>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</si>
  <si>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</si>
  <si>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</si>
  <si>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</si>
  <si>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</si>
  <si>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</si>
  <si>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</si>
  <si>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</si>
  <si>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</si>
  <si>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</si>
  <si>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</si>
  <si>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</si>
  <si>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</si>
  <si>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</si>
  <si>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</si>
  <si>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</si>
  <si>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</si>
  <si>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</si>
  <si>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</si>
  <si>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</si>
  <si>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</si>
  <si>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</si>
  <si>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</si>
  <si>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</si>
  <si>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</si>
  <si>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</si>
  <si>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</si>
  <si>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</si>
  <si>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</si>
  <si>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</si>
  <si>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</si>
  <si>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</si>
  <si>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</si>
  <si>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</si>
  <si>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</si>
  <si>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</si>
  <si>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</si>
  <si>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</si>
  <si>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</si>
  <si>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</si>
  <si>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</si>
  <si>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</si>
  <si>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</si>
  <si>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</si>
  <si>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</si>
  <si>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</si>
  <si>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</si>
  <si>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</si>
  <si>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</si>
  <si>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</si>
  <si>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</si>
  <si>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</si>
  <si>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</si>
  <si>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</si>
  <si>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</si>
  <si>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</si>
  <si>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</si>
  <si>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</si>
  <si>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</si>
  <si>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</si>
  <si>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</si>
  <si>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</si>
  <si>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</si>
  <si>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</si>
  <si>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</si>
  <si>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</si>
  <si>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</si>
  <si>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</si>
  <si>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</si>
  <si>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</si>
  <si>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</si>
  <si>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</si>
  <si>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</si>
  <si>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</si>
  <si>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</si>
  <si>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</si>
  <si>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</si>
  <si>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</si>
  <si>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</si>
  <si>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</si>
  <si>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</si>
  <si>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</si>
  <si>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</si>
  <si>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</si>
  <si>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</si>
  <si>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</si>
  <si>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</si>
  <si>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</si>
  <si>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</si>
  <si>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</si>
  <si>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</si>
  <si>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</si>
  <si>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</si>
  <si>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</si>
  <si>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</si>
  <si>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</si>
  <si>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</si>
  <si>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</si>
  <si>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</si>
  <si>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</si>
  <si>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</si>
  <si>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</si>
  <si>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Сумма на 2022 год  (тыс.рублей)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</si>
  <si>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</si>
  <si>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</si>
  <si>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</si>
  <si>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</si>
  <si>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</si>
  <si>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</si>
  <si>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</si>
  <si>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</si>
  <si>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</si>
  <si>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</si>
  <si>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</si>
  <si>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</si>
  <si>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Сумма на 2023 год  (тыс.рублей)</t>
  </si>
  <si>
    <t>2023 год</t>
  </si>
  <si>
    <t>Источники внутреннего финансирования дефицита бюджета городского округа Мегион Ханты-Мансийского автономного округа – Югры на 2022 год</t>
  </si>
  <si>
    <t>Сумма на 2024 год  (тыс.рублей)</t>
  </si>
  <si>
    <t>городского округа Мегион Ханты-Мансийского автономного округа – Югры на 2022 год</t>
  </si>
  <si>
    <t>Сумма на 2022 год (тыс.руб)</t>
  </si>
  <si>
    <t>городского округа Мегион Ханты-Мансийского автономного округа – Югры на плановый период 2023 и 2024 годов</t>
  </si>
  <si>
    <t>2024 год</t>
  </si>
  <si>
    <t>Источники внутреннего финансирования дефицита бюджета городского округа Мегион Ханты-Мансийского автономного округа – Югры на плановый период 2023 и 2024 годов</t>
  </si>
  <si>
    <t>Изменения февраля</t>
  </si>
  <si>
    <t>Решение Думы города от 03.12.2021 №137  (тыс.рублей)</t>
  </si>
  <si>
    <t>от "____" ______ №_____</t>
  </si>
  <si>
    <t>Приложение 11</t>
  </si>
  <si>
    <t>Решение Думы города от 11.02.2022 №159  (тыс.рублей)</t>
  </si>
  <si>
    <t>Изменения мая</t>
  </si>
  <si>
    <t>Решение Думы города от 27.05.2022 №203  (тыс.рублей)</t>
  </si>
  <si>
    <t>Изменения октября</t>
  </si>
  <si>
    <t>Приложение 6</t>
  </si>
  <si>
    <t>Решение Думы города от 28.10.2022 №237  (тыс.рублей)</t>
  </si>
  <si>
    <t>Изменения декабря</t>
  </si>
  <si>
    <t>уменьшение дефицита</t>
  </si>
  <si>
    <t>Приложение 14</t>
  </si>
  <si>
    <t>Приложение 13</t>
  </si>
  <si>
    <t>Приложение 12</t>
  </si>
  <si>
    <t>от "_07_"_12_2022_ №_243__</t>
  </si>
  <si>
    <t>от "_07_"_12_2022_ №_243_</t>
  </si>
  <si>
    <t>от "_07_"_12_2022__ №_243_</t>
  </si>
  <si>
    <t>от "_07_"_12__ 2022 №_243_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</si>
</sst>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70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/>
    <xf numFmtId="0" fontId="8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left"/>
      <protection hidden="1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left"/>
      <protection hidden="1"/>
    </xf>
    <xf numFmtId="0" fontId="8" fillId="0" borderId="0" xfId="0" applyFont="1" applyFill="1"/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zoomScaleNormal="100" workbookViewId="0">
      <selection activeCell="B4" sqref="B4"/>
    </sheetView>
  </sheetViews>
  <sheetFormatPr defaultRowHeight="15" x14ac:dyDescent="0.25"/>
  <cols>
    <col min="1" max="1" width="67" style="3" customWidth="1"/>
    <col min="2" max="2" width="29.7109375" style="3" customWidth="1"/>
    <col min="3" max="3" width="16.42578125" style="46" hidden="1" customWidth="1"/>
    <col min="4" max="4" width="19.140625" style="3" hidden="1" customWidth="1"/>
    <col min="5" max="5" width="20.42578125" style="3" hidden="1" customWidth="1"/>
    <col min="6" max="6" width="12.85546875" style="3" hidden="1" customWidth="1"/>
    <col min="7" max="7" width="17.140625" style="3" hidden="1" customWidth="1"/>
    <col min="8" max="8" width="24.140625" style="3" hidden="1" customWidth="1"/>
    <col min="9" max="9" width="21.42578125" style="3" hidden="1" customWidth="1"/>
    <col min="10" max="10" width="23.85546875" style="3" hidden="1" customWidth="1"/>
    <col min="11" max="11" width="18.42578125" style="3" customWidth="1"/>
    <col min="12" max="12" width="9.140625" style="3"/>
    <col min="13" max="13" width="17" style="3" hidden="1" customWidth="1"/>
    <col min="14" max="14" width="19.140625" style="3" hidden="1" customWidth="1"/>
    <col min="15" max="15" width="22" style="3" hidden="1" customWidth="1"/>
    <col min="16" max="16" width="13.42578125" style="3" hidden="1" customWidth="1"/>
    <col min="17" max="17" width="19.140625" style="3" hidden="1" customWidth="1"/>
    <col min="18" max="240" width="9.140625" style="3"/>
    <col min="241" max="241" width="67" style="3" customWidth="1"/>
    <col min="242" max="242" width="29.7109375" style="3" customWidth="1"/>
    <col min="243" max="243" width="20.7109375" style="3" customWidth="1"/>
    <col min="244" max="245" width="0" style="3" hidden="1" customWidth="1"/>
    <col min="246" max="496" width="9.140625" style="3"/>
    <col min="497" max="497" width="67" style="3" customWidth="1"/>
    <col min="498" max="498" width="29.7109375" style="3" customWidth="1"/>
    <col min="499" max="499" width="20.7109375" style="3" customWidth="1"/>
    <col min="500" max="501" width="0" style="3" hidden="1" customWidth="1"/>
    <col min="502" max="752" width="9.140625" style="3"/>
    <col min="753" max="753" width="67" style="3" customWidth="1"/>
    <col min="754" max="754" width="29.7109375" style="3" customWidth="1"/>
    <col min="755" max="755" width="20.7109375" style="3" customWidth="1"/>
    <col min="756" max="757" width="0" style="3" hidden="1" customWidth="1"/>
    <col min="758" max="1008" width="9.140625" style="3"/>
    <col min="1009" max="1009" width="67" style="3" customWidth="1"/>
    <col min="1010" max="1010" width="29.7109375" style="3" customWidth="1"/>
    <col min="1011" max="1011" width="20.7109375" style="3" customWidth="1"/>
    <col min="1012" max="1013" width="0" style="3" hidden="1" customWidth="1"/>
    <col min="1014" max="1264" width="9.140625" style="3"/>
    <col min="1265" max="1265" width="67" style="3" customWidth="1"/>
    <col min="1266" max="1266" width="29.7109375" style="3" customWidth="1"/>
    <col min="1267" max="1267" width="20.7109375" style="3" customWidth="1"/>
    <col min="1268" max="1269" width="0" style="3" hidden="1" customWidth="1"/>
    <col min="1270" max="1520" width="9.140625" style="3"/>
    <col min="1521" max="1521" width="67" style="3" customWidth="1"/>
    <col min="1522" max="1522" width="29.7109375" style="3" customWidth="1"/>
    <col min="1523" max="1523" width="20.7109375" style="3" customWidth="1"/>
    <col min="1524" max="1525" width="0" style="3" hidden="1" customWidth="1"/>
    <col min="1526" max="1776" width="9.140625" style="3"/>
    <col min="1777" max="1777" width="67" style="3" customWidth="1"/>
    <col min="1778" max="1778" width="29.7109375" style="3" customWidth="1"/>
    <col min="1779" max="1779" width="20.7109375" style="3" customWidth="1"/>
    <col min="1780" max="1781" width="0" style="3" hidden="1" customWidth="1"/>
    <col min="1782" max="2032" width="9.140625" style="3"/>
    <col min="2033" max="2033" width="67" style="3" customWidth="1"/>
    <col min="2034" max="2034" width="29.7109375" style="3" customWidth="1"/>
    <col min="2035" max="2035" width="20.7109375" style="3" customWidth="1"/>
    <col min="2036" max="2037" width="0" style="3" hidden="1" customWidth="1"/>
    <col min="2038" max="2288" width="9.140625" style="3"/>
    <col min="2289" max="2289" width="67" style="3" customWidth="1"/>
    <col min="2290" max="2290" width="29.7109375" style="3" customWidth="1"/>
    <col min="2291" max="2291" width="20.7109375" style="3" customWidth="1"/>
    <col min="2292" max="2293" width="0" style="3" hidden="1" customWidth="1"/>
    <col min="2294" max="2544" width="9.140625" style="3"/>
    <col min="2545" max="2545" width="67" style="3" customWidth="1"/>
    <col min="2546" max="2546" width="29.7109375" style="3" customWidth="1"/>
    <col min="2547" max="2547" width="20.7109375" style="3" customWidth="1"/>
    <col min="2548" max="2549" width="0" style="3" hidden="1" customWidth="1"/>
    <col min="2550" max="2800" width="9.140625" style="3"/>
    <col min="2801" max="2801" width="67" style="3" customWidth="1"/>
    <col min="2802" max="2802" width="29.7109375" style="3" customWidth="1"/>
    <col min="2803" max="2803" width="20.7109375" style="3" customWidth="1"/>
    <col min="2804" max="2805" width="0" style="3" hidden="1" customWidth="1"/>
    <col min="2806" max="3056" width="9.140625" style="3"/>
    <col min="3057" max="3057" width="67" style="3" customWidth="1"/>
    <col min="3058" max="3058" width="29.7109375" style="3" customWidth="1"/>
    <col min="3059" max="3059" width="20.7109375" style="3" customWidth="1"/>
    <col min="3060" max="3061" width="0" style="3" hidden="1" customWidth="1"/>
    <col min="3062" max="3312" width="9.140625" style="3"/>
    <col min="3313" max="3313" width="67" style="3" customWidth="1"/>
    <col min="3314" max="3314" width="29.7109375" style="3" customWidth="1"/>
    <col min="3315" max="3315" width="20.7109375" style="3" customWidth="1"/>
    <col min="3316" max="3317" width="0" style="3" hidden="1" customWidth="1"/>
    <col min="3318" max="3568" width="9.140625" style="3"/>
    <col min="3569" max="3569" width="67" style="3" customWidth="1"/>
    <col min="3570" max="3570" width="29.7109375" style="3" customWidth="1"/>
    <col min="3571" max="3571" width="20.7109375" style="3" customWidth="1"/>
    <col min="3572" max="3573" width="0" style="3" hidden="1" customWidth="1"/>
    <col min="3574" max="3824" width="9.140625" style="3"/>
    <col min="3825" max="3825" width="67" style="3" customWidth="1"/>
    <col min="3826" max="3826" width="29.7109375" style="3" customWidth="1"/>
    <col min="3827" max="3827" width="20.7109375" style="3" customWidth="1"/>
    <col min="3828" max="3829" width="0" style="3" hidden="1" customWidth="1"/>
    <col min="3830" max="4080" width="9.140625" style="3"/>
    <col min="4081" max="4081" width="67" style="3" customWidth="1"/>
    <col min="4082" max="4082" width="29.7109375" style="3" customWidth="1"/>
    <col min="4083" max="4083" width="20.7109375" style="3" customWidth="1"/>
    <col min="4084" max="4085" width="0" style="3" hidden="1" customWidth="1"/>
    <col min="4086" max="4336" width="9.140625" style="3"/>
    <col min="4337" max="4337" width="67" style="3" customWidth="1"/>
    <col min="4338" max="4338" width="29.7109375" style="3" customWidth="1"/>
    <col min="4339" max="4339" width="20.7109375" style="3" customWidth="1"/>
    <col min="4340" max="4341" width="0" style="3" hidden="1" customWidth="1"/>
    <col min="4342" max="4592" width="9.140625" style="3"/>
    <col min="4593" max="4593" width="67" style="3" customWidth="1"/>
    <col min="4594" max="4594" width="29.7109375" style="3" customWidth="1"/>
    <col min="4595" max="4595" width="20.7109375" style="3" customWidth="1"/>
    <col min="4596" max="4597" width="0" style="3" hidden="1" customWidth="1"/>
    <col min="4598" max="4848" width="9.140625" style="3"/>
    <col min="4849" max="4849" width="67" style="3" customWidth="1"/>
    <col min="4850" max="4850" width="29.7109375" style="3" customWidth="1"/>
    <col min="4851" max="4851" width="20.7109375" style="3" customWidth="1"/>
    <col min="4852" max="4853" width="0" style="3" hidden="1" customWidth="1"/>
    <col min="4854" max="5104" width="9.140625" style="3"/>
    <col min="5105" max="5105" width="67" style="3" customWidth="1"/>
    <col min="5106" max="5106" width="29.7109375" style="3" customWidth="1"/>
    <col min="5107" max="5107" width="20.7109375" style="3" customWidth="1"/>
    <col min="5108" max="5109" width="0" style="3" hidden="1" customWidth="1"/>
    <col min="5110" max="5360" width="9.140625" style="3"/>
    <col min="5361" max="5361" width="67" style="3" customWidth="1"/>
    <col min="5362" max="5362" width="29.7109375" style="3" customWidth="1"/>
    <col min="5363" max="5363" width="20.7109375" style="3" customWidth="1"/>
    <col min="5364" max="5365" width="0" style="3" hidden="1" customWidth="1"/>
    <col min="5366" max="5616" width="9.140625" style="3"/>
    <col min="5617" max="5617" width="67" style="3" customWidth="1"/>
    <col min="5618" max="5618" width="29.7109375" style="3" customWidth="1"/>
    <col min="5619" max="5619" width="20.7109375" style="3" customWidth="1"/>
    <col min="5620" max="5621" width="0" style="3" hidden="1" customWidth="1"/>
    <col min="5622" max="5872" width="9.140625" style="3"/>
    <col min="5873" max="5873" width="67" style="3" customWidth="1"/>
    <col min="5874" max="5874" width="29.7109375" style="3" customWidth="1"/>
    <col min="5875" max="5875" width="20.7109375" style="3" customWidth="1"/>
    <col min="5876" max="5877" width="0" style="3" hidden="1" customWidth="1"/>
    <col min="5878" max="6128" width="9.140625" style="3"/>
    <col min="6129" max="6129" width="67" style="3" customWidth="1"/>
    <col min="6130" max="6130" width="29.7109375" style="3" customWidth="1"/>
    <col min="6131" max="6131" width="20.7109375" style="3" customWidth="1"/>
    <col min="6132" max="6133" width="0" style="3" hidden="1" customWidth="1"/>
    <col min="6134" max="6384" width="9.140625" style="3"/>
    <col min="6385" max="6385" width="67" style="3" customWidth="1"/>
    <col min="6386" max="6386" width="29.7109375" style="3" customWidth="1"/>
    <col min="6387" max="6387" width="20.7109375" style="3" customWidth="1"/>
    <col min="6388" max="6389" width="0" style="3" hidden="1" customWidth="1"/>
    <col min="6390" max="6640" width="9.140625" style="3"/>
    <col min="6641" max="6641" width="67" style="3" customWidth="1"/>
    <col min="6642" max="6642" width="29.7109375" style="3" customWidth="1"/>
    <col min="6643" max="6643" width="20.7109375" style="3" customWidth="1"/>
    <col min="6644" max="6645" width="0" style="3" hidden="1" customWidth="1"/>
    <col min="6646" max="6896" width="9.140625" style="3"/>
    <col min="6897" max="6897" width="67" style="3" customWidth="1"/>
    <col min="6898" max="6898" width="29.7109375" style="3" customWidth="1"/>
    <col min="6899" max="6899" width="20.7109375" style="3" customWidth="1"/>
    <col min="6900" max="6901" width="0" style="3" hidden="1" customWidth="1"/>
    <col min="6902" max="7152" width="9.140625" style="3"/>
    <col min="7153" max="7153" width="67" style="3" customWidth="1"/>
    <col min="7154" max="7154" width="29.7109375" style="3" customWidth="1"/>
    <col min="7155" max="7155" width="20.7109375" style="3" customWidth="1"/>
    <col min="7156" max="7157" width="0" style="3" hidden="1" customWidth="1"/>
    <col min="7158" max="7408" width="9.140625" style="3"/>
    <col min="7409" max="7409" width="67" style="3" customWidth="1"/>
    <col min="7410" max="7410" width="29.7109375" style="3" customWidth="1"/>
    <col min="7411" max="7411" width="20.7109375" style="3" customWidth="1"/>
    <col min="7412" max="7413" width="0" style="3" hidden="1" customWidth="1"/>
    <col min="7414" max="7664" width="9.140625" style="3"/>
    <col min="7665" max="7665" width="67" style="3" customWidth="1"/>
    <col min="7666" max="7666" width="29.7109375" style="3" customWidth="1"/>
    <col min="7667" max="7667" width="20.7109375" style="3" customWidth="1"/>
    <col min="7668" max="7669" width="0" style="3" hidden="1" customWidth="1"/>
    <col min="7670" max="7920" width="9.140625" style="3"/>
    <col min="7921" max="7921" width="67" style="3" customWidth="1"/>
    <col min="7922" max="7922" width="29.7109375" style="3" customWidth="1"/>
    <col min="7923" max="7923" width="20.7109375" style="3" customWidth="1"/>
    <col min="7924" max="7925" width="0" style="3" hidden="1" customWidth="1"/>
    <col min="7926" max="8176" width="9.140625" style="3"/>
    <col min="8177" max="8177" width="67" style="3" customWidth="1"/>
    <col min="8178" max="8178" width="29.7109375" style="3" customWidth="1"/>
    <col min="8179" max="8179" width="20.7109375" style="3" customWidth="1"/>
    <col min="8180" max="8181" width="0" style="3" hidden="1" customWidth="1"/>
    <col min="8182" max="8432" width="9.140625" style="3"/>
    <col min="8433" max="8433" width="67" style="3" customWidth="1"/>
    <col min="8434" max="8434" width="29.7109375" style="3" customWidth="1"/>
    <col min="8435" max="8435" width="20.7109375" style="3" customWidth="1"/>
    <col min="8436" max="8437" width="0" style="3" hidden="1" customWidth="1"/>
    <col min="8438" max="8688" width="9.140625" style="3"/>
    <col min="8689" max="8689" width="67" style="3" customWidth="1"/>
    <col min="8690" max="8690" width="29.7109375" style="3" customWidth="1"/>
    <col min="8691" max="8691" width="20.7109375" style="3" customWidth="1"/>
    <col min="8692" max="8693" width="0" style="3" hidden="1" customWidth="1"/>
    <col min="8694" max="8944" width="9.140625" style="3"/>
    <col min="8945" max="8945" width="67" style="3" customWidth="1"/>
    <col min="8946" max="8946" width="29.7109375" style="3" customWidth="1"/>
    <col min="8947" max="8947" width="20.7109375" style="3" customWidth="1"/>
    <col min="8948" max="8949" width="0" style="3" hidden="1" customWidth="1"/>
    <col min="8950" max="9200" width="9.140625" style="3"/>
    <col min="9201" max="9201" width="67" style="3" customWidth="1"/>
    <col min="9202" max="9202" width="29.7109375" style="3" customWidth="1"/>
    <col min="9203" max="9203" width="20.7109375" style="3" customWidth="1"/>
    <col min="9204" max="9205" width="0" style="3" hidden="1" customWidth="1"/>
    <col min="9206" max="9456" width="9.140625" style="3"/>
    <col min="9457" max="9457" width="67" style="3" customWidth="1"/>
    <col min="9458" max="9458" width="29.7109375" style="3" customWidth="1"/>
    <col min="9459" max="9459" width="20.7109375" style="3" customWidth="1"/>
    <col min="9460" max="9461" width="0" style="3" hidden="1" customWidth="1"/>
    <col min="9462" max="9712" width="9.140625" style="3"/>
    <col min="9713" max="9713" width="67" style="3" customWidth="1"/>
    <col min="9714" max="9714" width="29.7109375" style="3" customWidth="1"/>
    <col min="9715" max="9715" width="20.7109375" style="3" customWidth="1"/>
    <col min="9716" max="9717" width="0" style="3" hidden="1" customWidth="1"/>
    <col min="9718" max="9968" width="9.140625" style="3"/>
    <col min="9969" max="9969" width="67" style="3" customWidth="1"/>
    <col min="9970" max="9970" width="29.7109375" style="3" customWidth="1"/>
    <col min="9971" max="9971" width="20.7109375" style="3" customWidth="1"/>
    <col min="9972" max="9973" width="0" style="3" hidden="1" customWidth="1"/>
    <col min="9974" max="10224" width="9.140625" style="3"/>
    <col min="10225" max="10225" width="67" style="3" customWidth="1"/>
    <col min="10226" max="10226" width="29.7109375" style="3" customWidth="1"/>
    <col min="10227" max="10227" width="20.7109375" style="3" customWidth="1"/>
    <col min="10228" max="10229" width="0" style="3" hidden="1" customWidth="1"/>
    <col min="10230" max="10480" width="9.140625" style="3"/>
    <col min="10481" max="10481" width="67" style="3" customWidth="1"/>
    <col min="10482" max="10482" width="29.7109375" style="3" customWidth="1"/>
    <col min="10483" max="10483" width="20.7109375" style="3" customWidth="1"/>
    <col min="10484" max="10485" width="0" style="3" hidden="1" customWidth="1"/>
    <col min="10486" max="10736" width="9.140625" style="3"/>
    <col min="10737" max="10737" width="67" style="3" customWidth="1"/>
    <col min="10738" max="10738" width="29.7109375" style="3" customWidth="1"/>
    <col min="10739" max="10739" width="20.7109375" style="3" customWidth="1"/>
    <col min="10740" max="10741" width="0" style="3" hidden="1" customWidth="1"/>
    <col min="10742" max="10992" width="9.140625" style="3"/>
    <col min="10993" max="10993" width="67" style="3" customWidth="1"/>
    <col min="10994" max="10994" width="29.7109375" style="3" customWidth="1"/>
    <col min="10995" max="10995" width="20.7109375" style="3" customWidth="1"/>
    <col min="10996" max="10997" width="0" style="3" hidden="1" customWidth="1"/>
    <col min="10998" max="11248" width="9.140625" style="3"/>
    <col min="11249" max="11249" width="67" style="3" customWidth="1"/>
    <col min="11250" max="11250" width="29.7109375" style="3" customWidth="1"/>
    <col min="11251" max="11251" width="20.7109375" style="3" customWidth="1"/>
    <col min="11252" max="11253" width="0" style="3" hidden="1" customWidth="1"/>
    <col min="11254" max="11504" width="9.140625" style="3"/>
    <col min="11505" max="11505" width="67" style="3" customWidth="1"/>
    <col min="11506" max="11506" width="29.7109375" style="3" customWidth="1"/>
    <col min="11507" max="11507" width="20.7109375" style="3" customWidth="1"/>
    <col min="11508" max="11509" width="0" style="3" hidden="1" customWidth="1"/>
    <col min="11510" max="11760" width="9.140625" style="3"/>
    <col min="11761" max="11761" width="67" style="3" customWidth="1"/>
    <col min="11762" max="11762" width="29.7109375" style="3" customWidth="1"/>
    <col min="11763" max="11763" width="20.7109375" style="3" customWidth="1"/>
    <col min="11764" max="11765" width="0" style="3" hidden="1" customWidth="1"/>
    <col min="11766" max="12016" width="9.140625" style="3"/>
    <col min="12017" max="12017" width="67" style="3" customWidth="1"/>
    <col min="12018" max="12018" width="29.7109375" style="3" customWidth="1"/>
    <col min="12019" max="12019" width="20.7109375" style="3" customWidth="1"/>
    <col min="12020" max="12021" width="0" style="3" hidden="1" customWidth="1"/>
    <col min="12022" max="12272" width="9.140625" style="3"/>
    <col min="12273" max="12273" width="67" style="3" customWidth="1"/>
    <col min="12274" max="12274" width="29.7109375" style="3" customWidth="1"/>
    <col min="12275" max="12275" width="20.7109375" style="3" customWidth="1"/>
    <col min="12276" max="12277" width="0" style="3" hidden="1" customWidth="1"/>
    <col min="12278" max="12528" width="9.140625" style="3"/>
    <col min="12529" max="12529" width="67" style="3" customWidth="1"/>
    <col min="12530" max="12530" width="29.7109375" style="3" customWidth="1"/>
    <col min="12531" max="12531" width="20.7109375" style="3" customWidth="1"/>
    <col min="12532" max="12533" width="0" style="3" hidden="1" customWidth="1"/>
    <col min="12534" max="12784" width="9.140625" style="3"/>
    <col min="12785" max="12785" width="67" style="3" customWidth="1"/>
    <col min="12786" max="12786" width="29.7109375" style="3" customWidth="1"/>
    <col min="12787" max="12787" width="20.7109375" style="3" customWidth="1"/>
    <col min="12788" max="12789" width="0" style="3" hidden="1" customWidth="1"/>
    <col min="12790" max="13040" width="9.140625" style="3"/>
    <col min="13041" max="13041" width="67" style="3" customWidth="1"/>
    <col min="13042" max="13042" width="29.7109375" style="3" customWidth="1"/>
    <col min="13043" max="13043" width="20.7109375" style="3" customWidth="1"/>
    <col min="13044" max="13045" width="0" style="3" hidden="1" customWidth="1"/>
    <col min="13046" max="13296" width="9.140625" style="3"/>
    <col min="13297" max="13297" width="67" style="3" customWidth="1"/>
    <col min="13298" max="13298" width="29.7109375" style="3" customWidth="1"/>
    <col min="13299" max="13299" width="20.7109375" style="3" customWidth="1"/>
    <col min="13300" max="13301" width="0" style="3" hidden="1" customWidth="1"/>
    <col min="13302" max="13552" width="9.140625" style="3"/>
    <col min="13553" max="13553" width="67" style="3" customWidth="1"/>
    <col min="13554" max="13554" width="29.7109375" style="3" customWidth="1"/>
    <col min="13555" max="13555" width="20.7109375" style="3" customWidth="1"/>
    <col min="13556" max="13557" width="0" style="3" hidden="1" customWidth="1"/>
    <col min="13558" max="13808" width="9.140625" style="3"/>
    <col min="13809" max="13809" width="67" style="3" customWidth="1"/>
    <col min="13810" max="13810" width="29.7109375" style="3" customWidth="1"/>
    <col min="13811" max="13811" width="20.7109375" style="3" customWidth="1"/>
    <col min="13812" max="13813" width="0" style="3" hidden="1" customWidth="1"/>
    <col min="13814" max="14064" width="9.140625" style="3"/>
    <col min="14065" max="14065" width="67" style="3" customWidth="1"/>
    <col min="14066" max="14066" width="29.7109375" style="3" customWidth="1"/>
    <col min="14067" max="14067" width="20.7109375" style="3" customWidth="1"/>
    <col min="14068" max="14069" width="0" style="3" hidden="1" customWidth="1"/>
    <col min="14070" max="14320" width="9.140625" style="3"/>
    <col min="14321" max="14321" width="67" style="3" customWidth="1"/>
    <col min="14322" max="14322" width="29.7109375" style="3" customWidth="1"/>
    <col min="14323" max="14323" width="20.7109375" style="3" customWidth="1"/>
    <col min="14324" max="14325" width="0" style="3" hidden="1" customWidth="1"/>
    <col min="14326" max="14576" width="9.140625" style="3"/>
    <col min="14577" max="14577" width="67" style="3" customWidth="1"/>
    <col min="14578" max="14578" width="29.7109375" style="3" customWidth="1"/>
    <col min="14579" max="14579" width="20.7109375" style="3" customWidth="1"/>
    <col min="14580" max="14581" width="0" style="3" hidden="1" customWidth="1"/>
    <col min="14582" max="14832" width="9.140625" style="3"/>
    <col min="14833" max="14833" width="67" style="3" customWidth="1"/>
    <col min="14834" max="14834" width="29.7109375" style="3" customWidth="1"/>
    <col min="14835" max="14835" width="20.7109375" style="3" customWidth="1"/>
    <col min="14836" max="14837" width="0" style="3" hidden="1" customWidth="1"/>
    <col min="14838" max="15088" width="9.140625" style="3"/>
    <col min="15089" max="15089" width="67" style="3" customWidth="1"/>
    <col min="15090" max="15090" width="29.7109375" style="3" customWidth="1"/>
    <col min="15091" max="15091" width="20.7109375" style="3" customWidth="1"/>
    <col min="15092" max="15093" width="0" style="3" hidden="1" customWidth="1"/>
    <col min="15094" max="15344" width="9.140625" style="3"/>
    <col min="15345" max="15345" width="67" style="3" customWidth="1"/>
    <col min="15346" max="15346" width="29.7109375" style="3" customWidth="1"/>
    <col min="15347" max="15347" width="20.7109375" style="3" customWidth="1"/>
    <col min="15348" max="15349" width="0" style="3" hidden="1" customWidth="1"/>
    <col min="15350" max="15600" width="9.140625" style="3"/>
    <col min="15601" max="15601" width="67" style="3" customWidth="1"/>
    <col min="15602" max="15602" width="29.7109375" style="3" customWidth="1"/>
    <col min="15603" max="15603" width="20.7109375" style="3" customWidth="1"/>
    <col min="15604" max="15605" width="0" style="3" hidden="1" customWidth="1"/>
    <col min="15606" max="15856" width="9.140625" style="3"/>
    <col min="15857" max="15857" width="67" style="3" customWidth="1"/>
    <col min="15858" max="15858" width="29.7109375" style="3" customWidth="1"/>
    <col min="15859" max="15859" width="20.7109375" style="3" customWidth="1"/>
    <col min="15860" max="15861" width="0" style="3" hidden="1" customWidth="1"/>
    <col min="15862" max="16112" width="9.140625" style="3"/>
    <col min="16113" max="16113" width="67" style="3" customWidth="1"/>
    <col min="16114" max="16114" width="29.7109375" style="3" customWidth="1"/>
    <col min="16115" max="16115" width="20.7109375" style="3" customWidth="1"/>
    <col min="16116" max="16117" width="0" style="3" hidden="1" customWidth="1"/>
    <col min="16118" max="16384" width="9.140625" style="3"/>
  </cols>
  <sheetData>
    <row r="1" spans="1:11" s="1" customFormat="1" ht="15.75" x14ac:dyDescent="0.25">
      <c r="B1" s="42" t="s">
        <v>142</v>
      </c>
      <c r="H1" s="42" t="s">
        <v>147</v>
      </c>
    </row>
    <row r="2" spans="1:11" s="1" customFormat="1" ht="15.75" x14ac:dyDescent="0.25">
      <c r="B2" s="42" t="s">
        <v>0</v>
      </c>
      <c r="H2" s="42" t="s">
        <v>0</v>
      </c>
    </row>
    <row r="3" spans="1:11" x14ac:dyDescent="0.25">
      <c r="B3" s="43" t="s">
        <v>1</v>
      </c>
      <c r="H3" s="43" t="s">
        <v>1</v>
      </c>
    </row>
    <row r="4" spans="1:11" s="1" customFormat="1" ht="15.75" x14ac:dyDescent="0.25">
      <c r="B4" s="40" t="s">
        <v>154</v>
      </c>
      <c r="H4" s="40" t="s">
        <v>141</v>
      </c>
    </row>
    <row r="6" spans="1:11" ht="15" customHeight="1" x14ac:dyDescent="0.25">
      <c r="A6" s="57" t="s">
        <v>132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26.25" customHeight="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1" ht="15" customHeight="1" x14ac:dyDescent="0.25">
      <c r="A8" s="60" t="s">
        <v>2</v>
      </c>
      <c r="B8" s="61" t="s">
        <v>3</v>
      </c>
      <c r="C8" s="59" t="s">
        <v>140</v>
      </c>
      <c r="D8" s="59" t="s">
        <v>139</v>
      </c>
      <c r="E8" s="59" t="s">
        <v>143</v>
      </c>
      <c r="F8" s="59" t="s">
        <v>144</v>
      </c>
      <c r="G8" s="59" t="s">
        <v>145</v>
      </c>
      <c r="H8" s="59" t="s">
        <v>146</v>
      </c>
      <c r="I8" s="59" t="s">
        <v>148</v>
      </c>
      <c r="J8" s="59" t="s">
        <v>149</v>
      </c>
      <c r="K8" s="59" t="s">
        <v>117</v>
      </c>
    </row>
    <row r="9" spans="1:11" ht="41.25" customHeight="1" x14ac:dyDescent="0.25">
      <c r="A9" s="60"/>
      <c r="B9" s="61"/>
      <c r="C9" s="59"/>
      <c r="D9" s="59"/>
      <c r="E9" s="59"/>
      <c r="F9" s="59"/>
      <c r="G9" s="59"/>
      <c r="H9" s="59"/>
      <c r="I9" s="59"/>
      <c r="J9" s="59"/>
      <c r="K9" s="59"/>
    </row>
    <row r="10" spans="1:11" s="8" customFormat="1" x14ac:dyDescent="0.25">
      <c r="A10" s="4">
        <v>1</v>
      </c>
      <c r="B10" s="5">
        <v>2</v>
      </c>
      <c r="C10" s="41" t="s">
        <v>12</v>
      </c>
      <c r="D10" s="6" t="s">
        <v>12</v>
      </c>
      <c r="E10" s="6" t="s">
        <v>12</v>
      </c>
      <c r="F10" s="7"/>
      <c r="G10" s="49" t="s">
        <v>12</v>
      </c>
      <c r="H10" s="7"/>
      <c r="I10" s="51" t="s">
        <v>12</v>
      </c>
      <c r="J10" s="7"/>
      <c r="K10" s="53" t="s">
        <v>12</v>
      </c>
    </row>
    <row r="11" spans="1:11" ht="28.5" x14ac:dyDescent="0.25">
      <c r="A11" s="9" t="s">
        <v>14</v>
      </c>
      <c r="B11" s="10" t="s">
        <v>15</v>
      </c>
      <c r="C11" s="44">
        <f t="shared" ref="C11:F11" si="0">SUM(C12+C17+C22)</f>
        <v>130314.5</v>
      </c>
      <c r="D11" s="11">
        <f t="shared" si="0"/>
        <v>0</v>
      </c>
      <c r="E11" s="11">
        <f t="shared" si="0"/>
        <v>130314.5</v>
      </c>
      <c r="F11" s="11">
        <f t="shared" si="0"/>
        <v>0</v>
      </c>
      <c r="G11" s="11">
        <f>SUM(G12+G17+G22)</f>
        <v>130314.5</v>
      </c>
      <c r="H11" s="11">
        <f>SUM(H12+H17+H22)</f>
        <v>-8334</v>
      </c>
      <c r="I11" s="11">
        <f>SUM(I12+I17+I22)</f>
        <v>121980.5</v>
      </c>
      <c r="J11" s="11">
        <f>SUM(J12+J17+J22)</f>
        <v>5059.4000000000015</v>
      </c>
      <c r="K11" s="11">
        <f>SUM(K12+K17+K22)</f>
        <v>127039.9</v>
      </c>
    </row>
    <row r="12" spans="1:11" ht="42.75" hidden="1" x14ac:dyDescent="0.25">
      <c r="A12" s="9" t="s">
        <v>16</v>
      </c>
      <c r="B12" s="10" t="s">
        <v>17</v>
      </c>
      <c r="C12" s="44">
        <f t="shared" ref="C12:I12" si="1">C14</f>
        <v>0</v>
      </c>
      <c r="D12" s="11">
        <f t="shared" si="1"/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ref="J12:K12" si="2">J14</f>
        <v>0</v>
      </c>
      <c r="K12" s="11">
        <f t="shared" si="2"/>
        <v>0</v>
      </c>
    </row>
    <row r="13" spans="1:11" ht="45" hidden="1" x14ac:dyDescent="0.25">
      <c r="A13" s="13" t="s">
        <v>18</v>
      </c>
      <c r="B13" s="14" t="s">
        <v>19</v>
      </c>
      <c r="C13" s="14" t="s">
        <v>20</v>
      </c>
      <c r="D13" s="15" t="s">
        <v>20</v>
      </c>
      <c r="E13" s="15" t="s">
        <v>20</v>
      </c>
      <c r="F13" s="15" t="s">
        <v>20</v>
      </c>
      <c r="G13" s="15" t="s">
        <v>20</v>
      </c>
      <c r="H13" s="15" t="s">
        <v>20</v>
      </c>
      <c r="I13" s="15" t="s">
        <v>20</v>
      </c>
      <c r="J13" s="15" t="s">
        <v>20</v>
      </c>
      <c r="K13" s="15" t="s">
        <v>20</v>
      </c>
    </row>
    <row r="14" spans="1:11" ht="45" hidden="1" x14ac:dyDescent="0.25">
      <c r="A14" s="13" t="s">
        <v>21</v>
      </c>
      <c r="B14" s="14" t="s">
        <v>22</v>
      </c>
      <c r="C14" s="45">
        <f t="shared" ref="C14:I14" si="3">C16</f>
        <v>0</v>
      </c>
      <c r="D14" s="12">
        <f t="shared" si="3"/>
        <v>0</v>
      </c>
      <c r="E14" s="12">
        <f t="shared" si="3"/>
        <v>0</v>
      </c>
      <c r="F14" s="12">
        <f t="shared" si="3"/>
        <v>0</v>
      </c>
      <c r="G14" s="12">
        <f t="shared" si="3"/>
        <v>0</v>
      </c>
      <c r="H14" s="12">
        <f t="shared" si="3"/>
        <v>0</v>
      </c>
      <c r="I14" s="12">
        <f t="shared" si="3"/>
        <v>0</v>
      </c>
      <c r="J14" s="12">
        <f t="shared" ref="J14:K14" si="4">J16</f>
        <v>0</v>
      </c>
      <c r="K14" s="12">
        <f t="shared" si="4"/>
        <v>0</v>
      </c>
    </row>
    <row r="15" spans="1:11" ht="45" hidden="1" x14ac:dyDescent="0.25">
      <c r="A15" s="13" t="s">
        <v>23</v>
      </c>
      <c r="B15" s="14" t="s">
        <v>24</v>
      </c>
      <c r="C15" s="45">
        <f t="shared" ref="C15:K15" si="5">SUM(C16)</f>
        <v>0</v>
      </c>
      <c r="D15" s="18">
        <f t="shared" si="5"/>
        <v>0</v>
      </c>
      <c r="E15" s="18">
        <f t="shared" si="5"/>
        <v>0</v>
      </c>
      <c r="F15" s="18">
        <f t="shared" si="5"/>
        <v>0</v>
      </c>
      <c r="G15" s="18">
        <f t="shared" si="5"/>
        <v>0</v>
      </c>
      <c r="H15" s="18">
        <f t="shared" si="5"/>
        <v>0</v>
      </c>
      <c r="I15" s="18">
        <f t="shared" si="5"/>
        <v>0</v>
      </c>
      <c r="J15" s="18">
        <f t="shared" si="5"/>
        <v>0</v>
      </c>
      <c r="K15" s="18">
        <f t="shared" si="5"/>
        <v>0</v>
      </c>
    </row>
    <row r="16" spans="1:11" ht="45" hidden="1" x14ac:dyDescent="0.25">
      <c r="A16" s="13" t="s">
        <v>25</v>
      </c>
      <c r="B16" s="14" t="s">
        <v>26</v>
      </c>
      <c r="C16" s="45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</row>
    <row r="17" spans="1:11" ht="28.5" x14ac:dyDescent="0.25">
      <c r="A17" s="9" t="s">
        <v>27</v>
      </c>
      <c r="B17" s="10" t="s">
        <v>28</v>
      </c>
      <c r="C17" s="44">
        <f t="shared" ref="C17:I17" si="6">SUM(C18+C20)</f>
        <v>130314.5</v>
      </c>
      <c r="D17" s="11">
        <f t="shared" si="6"/>
        <v>50000</v>
      </c>
      <c r="E17" s="11">
        <f t="shared" si="6"/>
        <v>180314.5</v>
      </c>
      <c r="F17" s="11">
        <f t="shared" si="6"/>
        <v>-30856</v>
      </c>
      <c r="G17" s="11">
        <f t="shared" si="6"/>
        <v>149458.5</v>
      </c>
      <c r="H17" s="11">
        <f t="shared" si="6"/>
        <v>-100000</v>
      </c>
      <c r="I17" s="11">
        <f t="shared" si="6"/>
        <v>49458.5</v>
      </c>
      <c r="J17" s="11">
        <f t="shared" ref="J17:K17" si="7">SUM(J18+J20)</f>
        <v>-59107.6</v>
      </c>
      <c r="K17" s="11">
        <f t="shared" si="7"/>
        <v>-9649.0999999999985</v>
      </c>
    </row>
    <row r="18" spans="1:11" ht="30" x14ac:dyDescent="0.25">
      <c r="A18" s="13" t="s">
        <v>29</v>
      </c>
      <c r="B18" s="14" t="s">
        <v>30</v>
      </c>
      <c r="C18" s="45">
        <f t="shared" ref="C18:K18" si="8">SUM(C19)</f>
        <v>200314.5</v>
      </c>
      <c r="D18" s="18">
        <f t="shared" si="8"/>
        <v>50000</v>
      </c>
      <c r="E18" s="18">
        <f t="shared" si="8"/>
        <v>250314.5</v>
      </c>
      <c r="F18" s="18">
        <f t="shared" si="8"/>
        <v>-30856</v>
      </c>
      <c r="G18" s="18">
        <f t="shared" si="8"/>
        <v>219458.5</v>
      </c>
      <c r="H18" s="18">
        <f t="shared" si="8"/>
        <v>-100000</v>
      </c>
      <c r="I18" s="18">
        <f t="shared" si="8"/>
        <v>119458.5</v>
      </c>
      <c r="J18" s="18">
        <f t="shared" si="8"/>
        <v>-59107.6</v>
      </c>
      <c r="K18" s="18">
        <f t="shared" si="8"/>
        <v>60350.9</v>
      </c>
    </row>
    <row r="19" spans="1:11" ht="30" x14ac:dyDescent="0.25">
      <c r="A19" s="13" t="s">
        <v>31</v>
      </c>
      <c r="B19" s="14" t="s">
        <v>128</v>
      </c>
      <c r="C19" s="45">
        <f>130314.5+70000</f>
        <v>200314.5</v>
      </c>
      <c r="D19" s="18">
        <v>50000</v>
      </c>
      <c r="E19" s="18">
        <f>C19+D19</f>
        <v>250314.5</v>
      </c>
      <c r="F19" s="18">
        <f>9144-40000</f>
        <v>-30856</v>
      </c>
      <c r="G19" s="18">
        <f>E19+F19</f>
        <v>219458.5</v>
      </c>
      <c r="H19" s="18">
        <v>-100000</v>
      </c>
      <c r="I19" s="18">
        <f>G19+H19</f>
        <v>119458.5</v>
      </c>
      <c r="J19" s="18">
        <f>-64167+8334-3274.6</f>
        <v>-59107.6</v>
      </c>
      <c r="K19" s="18">
        <f>I19+J19</f>
        <v>60350.9</v>
      </c>
    </row>
    <row r="20" spans="1:11" ht="30" x14ac:dyDescent="0.25">
      <c r="A20" s="13" t="s">
        <v>32</v>
      </c>
      <c r="B20" s="14" t="s">
        <v>33</v>
      </c>
      <c r="C20" s="45">
        <f t="shared" ref="C20:K20" si="9">SUM(C21)</f>
        <v>-70000</v>
      </c>
      <c r="D20" s="18">
        <f t="shared" si="9"/>
        <v>0</v>
      </c>
      <c r="E20" s="18">
        <f t="shared" si="9"/>
        <v>-70000</v>
      </c>
      <c r="F20" s="18">
        <f t="shared" si="9"/>
        <v>0</v>
      </c>
      <c r="G20" s="18">
        <f t="shared" si="9"/>
        <v>-70000</v>
      </c>
      <c r="H20" s="18">
        <f t="shared" si="9"/>
        <v>0</v>
      </c>
      <c r="I20" s="18">
        <f t="shared" si="9"/>
        <v>-70000</v>
      </c>
      <c r="J20" s="18">
        <f t="shared" si="9"/>
        <v>0</v>
      </c>
      <c r="K20" s="18">
        <f t="shared" si="9"/>
        <v>-70000</v>
      </c>
    </row>
    <row r="21" spans="1:11" ht="30" x14ac:dyDescent="0.25">
      <c r="A21" s="13" t="s">
        <v>34</v>
      </c>
      <c r="B21" s="14" t="s">
        <v>129</v>
      </c>
      <c r="C21" s="45">
        <v>-70000</v>
      </c>
      <c r="D21" s="18"/>
      <c r="E21" s="18">
        <f>C21+D21</f>
        <v>-70000</v>
      </c>
      <c r="F21" s="18"/>
      <c r="G21" s="18">
        <f>E21+F21</f>
        <v>-70000</v>
      </c>
      <c r="H21" s="18"/>
      <c r="I21" s="18">
        <f>G21+H21</f>
        <v>-70000</v>
      </c>
      <c r="J21" s="18"/>
      <c r="K21" s="18">
        <f>I21+J21</f>
        <v>-70000</v>
      </c>
    </row>
    <row r="22" spans="1:11" s="23" customFormat="1" ht="28.5" x14ac:dyDescent="0.25">
      <c r="A22" s="20" t="s">
        <v>35</v>
      </c>
      <c r="B22" s="21" t="s">
        <v>36</v>
      </c>
      <c r="C22" s="44">
        <f t="shared" ref="C22:H22" si="10">C23+C25</f>
        <v>0</v>
      </c>
      <c r="D22" s="22">
        <f t="shared" si="10"/>
        <v>-50000</v>
      </c>
      <c r="E22" s="22">
        <f t="shared" si="10"/>
        <v>-50000</v>
      </c>
      <c r="F22" s="22">
        <f t="shared" si="10"/>
        <v>30856</v>
      </c>
      <c r="G22" s="22">
        <f t="shared" si="10"/>
        <v>-19144</v>
      </c>
      <c r="H22" s="22">
        <f t="shared" si="10"/>
        <v>91666</v>
      </c>
      <c r="I22" s="22">
        <f>I23+I25</f>
        <v>72522</v>
      </c>
      <c r="J22" s="22">
        <f t="shared" ref="J22" si="11">J23+J25</f>
        <v>64167</v>
      </c>
      <c r="K22" s="22">
        <f>K23+K25</f>
        <v>136689</v>
      </c>
    </row>
    <row r="23" spans="1:11" s="23" customFormat="1" ht="30" x14ac:dyDescent="0.25">
      <c r="A23" s="24" t="s">
        <v>37</v>
      </c>
      <c r="B23" s="25" t="s">
        <v>38</v>
      </c>
      <c r="C23" s="45">
        <f t="shared" ref="C23:K23" si="12">C24</f>
        <v>0</v>
      </c>
      <c r="D23" s="26">
        <f t="shared" si="12"/>
        <v>0</v>
      </c>
      <c r="E23" s="26">
        <f t="shared" si="12"/>
        <v>0</v>
      </c>
      <c r="F23" s="26">
        <f t="shared" si="12"/>
        <v>40000</v>
      </c>
      <c r="G23" s="26">
        <f t="shared" si="12"/>
        <v>40000</v>
      </c>
      <c r="H23" s="26">
        <f t="shared" si="12"/>
        <v>100000</v>
      </c>
      <c r="I23" s="26">
        <f t="shared" si="12"/>
        <v>140000</v>
      </c>
      <c r="J23" s="26">
        <f t="shared" si="12"/>
        <v>70000</v>
      </c>
      <c r="K23" s="26">
        <f t="shared" si="12"/>
        <v>210000</v>
      </c>
    </row>
    <row r="24" spans="1:11" s="23" customFormat="1" ht="30" x14ac:dyDescent="0.25">
      <c r="A24" s="24" t="s">
        <v>39</v>
      </c>
      <c r="B24" s="25" t="s">
        <v>126</v>
      </c>
      <c r="C24" s="45"/>
      <c r="D24" s="26"/>
      <c r="E24" s="26"/>
      <c r="F24" s="26">
        <v>40000</v>
      </c>
      <c r="G24" s="26">
        <f>E24+F24</f>
        <v>40000</v>
      </c>
      <c r="H24" s="26">
        <v>100000</v>
      </c>
      <c r="I24" s="26">
        <f>G24+H24</f>
        <v>140000</v>
      </c>
      <c r="J24" s="26">
        <v>70000</v>
      </c>
      <c r="K24" s="26">
        <f>I24+J24</f>
        <v>210000</v>
      </c>
    </row>
    <row r="25" spans="1:11" s="23" customFormat="1" ht="45" x14ac:dyDescent="0.25">
      <c r="A25" s="24" t="s">
        <v>40</v>
      </c>
      <c r="B25" s="25" t="s">
        <v>41</v>
      </c>
      <c r="C25" s="45">
        <f t="shared" ref="C25:K25" si="13">SUM(C26)</f>
        <v>0</v>
      </c>
      <c r="D25" s="26">
        <f t="shared" si="13"/>
        <v>-50000</v>
      </c>
      <c r="E25" s="26">
        <f t="shared" si="13"/>
        <v>-50000</v>
      </c>
      <c r="F25" s="26">
        <f t="shared" si="13"/>
        <v>-9144</v>
      </c>
      <c r="G25" s="26">
        <f t="shared" si="13"/>
        <v>-59144</v>
      </c>
      <c r="H25" s="26">
        <f t="shared" si="13"/>
        <v>-8334</v>
      </c>
      <c r="I25" s="26">
        <f t="shared" si="13"/>
        <v>-67478</v>
      </c>
      <c r="J25" s="26">
        <f t="shared" si="13"/>
        <v>-5833</v>
      </c>
      <c r="K25" s="26">
        <f t="shared" si="13"/>
        <v>-73311</v>
      </c>
    </row>
    <row r="26" spans="1:11" s="23" customFormat="1" ht="45" x14ac:dyDescent="0.25">
      <c r="A26" s="24" t="s">
        <v>42</v>
      </c>
      <c r="B26" s="25" t="s">
        <v>127</v>
      </c>
      <c r="C26" s="45"/>
      <c r="D26" s="26">
        <v>-50000</v>
      </c>
      <c r="E26" s="26">
        <f>C26+D26</f>
        <v>-50000</v>
      </c>
      <c r="F26" s="26">
        <v>-9144</v>
      </c>
      <c r="G26" s="26">
        <f>E26+F26</f>
        <v>-59144</v>
      </c>
      <c r="H26" s="26">
        <v>-8334</v>
      </c>
      <c r="I26" s="26">
        <f>G26+H26</f>
        <v>-67478</v>
      </c>
      <c r="J26" s="26">
        <v>-5833</v>
      </c>
      <c r="K26" s="26">
        <f>I26+J26</f>
        <v>-73311</v>
      </c>
    </row>
    <row r="27" spans="1:11" s="23" customFormat="1" ht="28.5" hidden="1" x14ac:dyDescent="0.25">
      <c r="A27" s="20" t="s">
        <v>43</v>
      </c>
      <c r="B27" s="21" t="s">
        <v>44</v>
      </c>
      <c r="C27" s="44">
        <f t="shared" ref="C27:I27" si="14">C28+C31+C34</f>
        <v>0</v>
      </c>
      <c r="D27" s="22">
        <f t="shared" si="14"/>
        <v>0</v>
      </c>
      <c r="E27" s="22">
        <f t="shared" si="14"/>
        <v>0</v>
      </c>
      <c r="F27" s="22">
        <f t="shared" si="14"/>
        <v>0</v>
      </c>
      <c r="G27" s="22">
        <f t="shared" si="14"/>
        <v>0</v>
      </c>
      <c r="H27" s="22">
        <f t="shared" si="14"/>
        <v>0</v>
      </c>
      <c r="I27" s="22">
        <f t="shared" si="14"/>
        <v>0</v>
      </c>
      <c r="J27" s="22">
        <f t="shared" ref="J27:K27" si="15">J28+J31+J34</f>
        <v>0</v>
      </c>
      <c r="K27" s="22">
        <f t="shared" si="15"/>
        <v>0</v>
      </c>
    </row>
    <row r="28" spans="1:11" s="23" customFormat="1" ht="30" hidden="1" x14ac:dyDescent="0.25">
      <c r="A28" s="24" t="s">
        <v>45</v>
      </c>
      <c r="B28" s="25" t="s">
        <v>46</v>
      </c>
      <c r="C28" s="45">
        <f t="shared" ref="C28:K29" si="16">C29</f>
        <v>0</v>
      </c>
      <c r="D28" s="26">
        <f t="shared" si="16"/>
        <v>0</v>
      </c>
      <c r="E28" s="26">
        <f t="shared" si="16"/>
        <v>0</v>
      </c>
      <c r="F28" s="26">
        <f t="shared" si="16"/>
        <v>0</v>
      </c>
      <c r="G28" s="26">
        <f t="shared" si="16"/>
        <v>0</v>
      </c>
      <c r="H28" s="26">
        <f t="shared" si="16"/>
        <v>0</v>
      </c>
      <c r="I28" s="26">
        <f t="shared" si="16"/>
        <v>0</v>
      </c>
      <c r="J28" s="26">
        <f t="shared" si="16"/>
        <v>0</v>
      </c>
      <c r="K28" s="26">
        <f t="shared" si="16"/>
        <v>0</v>
      </c>
    </row>
    <row r="29" spans="1:11" s="23" customFormat="1" ht="30" hidden="1" x14ac:dyDescent="0.25">
      <c r="A29" s="24" t="s">
        <v>47</v>
      </c>
      <c r="B29" s="25" t="s">
        <v>48</v>
      </c>
      <c r="C29" s="45">
        <f t="shared" si="16"/>
        <v>0</v>
      </c>
      <c r="D29" s="26">
        <f t="shared" si="16"/>
        <v>0</v>
      </c>
      <c r="E29" s="26">
        <f t="shared" si="16"/>
        <v>0</v>
      </c>
      <c r="F29" s="26">
        <f t="shared" si="16"/>
        <v>0</v>
      </c>
      <c r="G29" s="26">
        <f t="shared" si="16"/>
        <v>0</v>
      </c>
      <c r="H29" s="26">
        <f t="shared" si="16"/>
        <v>0</v>
      </c>
      <c r="I29" s="26">
        <f t="shared" si="16"/>
        <v>0</v>
      </c>
      <c r="J29" s="26">
        <f t="shared" si="16"/>
        <v>0</v>
      </c>
      <c r="K29" s="26">
        <f t="shared" si="16"/>
        <v>0</v>
      </c>
    </row>
    <row r="30" spans="1:11" s="23" customFormat="1" ht="45" hidden="1" x14ac:dyDescent="0.25">
      <c r="A30" s="24" t="s">
        <v>49</v>
      </c>
      <c r="B30" s="25" t="s">
        <v>50</v>
      </c>
      <c r="C30" s="45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</row>
    <row r="31" spans="1:11" s="23" customFormat="1" ht="30" hidden="1" x14ac:dyDescent="0.25">
      <c r="A31" s="24" t="s">
        <v>51</v>
      </c>
      <c r="B31" s="25" t="s">
        <v>52</v>
      </c>
      <c r="C31" s="45">
        <f t="shared" ref="C31:K32" si="17">C32</f>
        <v>0</v>
      </c>
      <c r="D31" s="26">
        <f t="shared" si="17"/>
        <v>0</v>
      </c>
      <c r="E31" s="26">
        <f t="shared" si="17"/>
        <v>0</v>
      </c>
      <c r="F31" s="26">
        <f t="shared" si="17"/>
        <v>0</v>
      </c>
      <c r="G31" s="26">
        <f t="shared" si="17"/>
        <v>0</v>
      </c>
      <c r="H31" s="26">
        <f t="shared" si="17"/>
        <v>0</v>
      </c>
      <c r="I31" s="26">
        <f t="shared" si="17"/>
        <v>0</v>
      </c>
      <c r="J31" s="26">
        <f t="shared" si="17"/>
        <v>0</v>
      </c>
      <c r="K31" s="26">
        <f t="shared" si="17"/>
        <v>0</v>
      </c>
    </row>
    <row r="32" spans="1:11" s="23" customFormat="1" ht="75" hidden="1" x14ac:dyDescent="0.25">
      <c r="A32" s="24" t="s">
        <v>53</v>
      </c>
      <c r="B32" s="25" t="s">
        <v>54</v>
      </c>
      <c r="C32" s="45">
        <f t="shared" si="17"/>
        <v>0</v>
      </c>
      <c r="D32" s="26">
        <f t="shared" si="17"/>
        <v>0</v>
      </c>
      <c r="E32" s="26">
        <f t="shared" si="17"/>
        <v>0</v>
      </c>
      <c r="F32" s="26">
        <f t="shared" si="17"/>
        <v>0</v>
      </c>
      <c r="G32" s="26">
        <f t="shared" si="17"/>
        <v>0</v>
      </c>
      <c r="H32" s="26">
        <f t="shared" si="17"/>
        <v>0</v>
      </c>
      <c r="I32" s="26">
        <f t="shared" si="17"/>
        <v>0</v>
      </c>
      <c r="J32" s="26">
        <f t="shared" si="17"/>
        <v>0</v>
      </c>
      <c r="K32" s="26">
        <f t="shared" si="17"/>
        <v>0</v>
      </c>
    </row>
    <row r="33" spans="1:11" s="23" customFormat="1" ht="90" hidden="1" x14ac:dyDescent="0.25">
      <c r="A33" s="24" t="s">
        <v>55</v>
      </c>
      <c r="B33" s="25" t="s">
        <v>56</v>
      </c>
      <c r="C33" s="45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</row>
    <row r="34" spans="1:11" s="23" customFormat="1" ht="30" hidden="1" x14ac:dyDescent="0.25">
      <c r="A34" s="24" t="s">
        <v>57</v>
      </c>
      <c r="B34" s="25" t="s">
        <v>58</v>
      </c>
      <c r="C34" s="45">
        <f t="shared" ref="C34:I34" si="18">C35+C40</f>
        <v>0</v>
      </c>
      <c r="D34" s="26">
        <f t="shared" si="18"/>
        <v>0</v>
      </c>
      <c r="E34" s="26">
        <f t="shared" si="18"/>
        <v>0</v>
      </c>
      <c r="F34" s="26">
        <f t="shared" si="18"/>
        <v>0</v>
      </c>
      <c r="G34" s="26">
        <f t="shared" si="18"/>
        <v>0</v>
      </c>
      <c r="H34" s="26">
        <f t="shared" si="18"/>
        <v>0</v>
      </c>
      <c r="I34" s="26">
        <f t="shared" si="18"/>
        <v>0</v>
      </c>
      <c r="J34" s="26">
        <f t="shared" ref="J34:K34" si="19">J35+J40</f>
        <v>0</v>
      </c>
      <c r="K34" s="26">
        <f t="shared" si="19"/>
        <v>0</v>
      </c>
    </row>
    <row r="35" spans="1:11" s="23" customFormat="1" ht="30" hidden="1" x14ac:dyDescent="0.25">
      <c r="A35" s="24" t="s">
        <v>59</v>
      </c>
      <c r="B35" s="25" t="s">
        <v>60</v>
      </c>
      <c r="C35" s="45">
        <f t="shared" ref="C35:I35" si="20">C36+C38</f>
        <v>0</v>
      </c>
      <c r="D35" s="26">
        <f t="shared" si="20"/>
        <v>0</v>
      </c>
      <c r="E35" s="26">
        <f t="shared" si="20"/>
        <v>0</v>
      </c>
      <c r="F35" s="26">
        <f t="shared" si="20"/>
        <v>0</v>
      </c>
      <c r="G35" s="26">
        <f t="shared" si="20"/>
        <v>0</v>
      </c>
      <c r="H35" s="26">
        <f t="shared" si="20"/>
        <v>0</v>
      </c>
      <c r="I35" s="26">
        <f t="shared" si="20"/>
        <v>0</v>
      </c>
      <c r="J35" s="26">
        <f t="shared" ref="J35:K35" si="21">J36+J38</f>
        <v>0</v>
      </c>
      <c r="K35" s="26">
        <f t="shared" si="21"/>
        <v>0</v>
      </c>
    </row>
    <row r="36" spans="1:11" s="23" customFormat="1" ht="30" hidden="1" x14ac:dyDescent="0.25">
      <c r="A36" s="24" t="s">
        <v>61</v>
      </c>
      <c r="B36" s="25" t="s">
        <v>62</v>
      </c>
      <c r="C36" s="45">
        <f t="shared" ref="C36:K36" si="22">C37</f>
        <v>0</v>
      </c>
      <c r="D36" s="26">
        <f t="shared" si="22"/>
        <v>0</v>
      </c>
      <c r="E36" s="26">
        <f t="shared" si="22"/>
        <v>0</v>
      </c>
      <c r="F36" s="26">
        <f t="shared" si="22"/>
        <v>0</v>
      </c>
      <c r="G36" s="26">
        <f t="shared" si="22"/>
        <v>0</v>
      </c>
      <c r="H36" s="26">
        <f t="shared" si="22"/>
        <v>0</v>
      </c>
      <c r="I36" s="26">
        <f t="shared" si="22"/>
        <v>0</v>
      </c>
      <c r="J36" s="26">
        <f t="shared" si="22"/>
        <v>0</v>
      </c>
      <c r="K36" s="26">
        <f t="shared" si="22"/>
        <v>0</v>
      </c>
    </row>
    <row r="37" spans="1:11" s="23" customFormat="1" ht="30" hidden="1" x14ac:dyDescent="0.25">
      <c r="A37" s="24" t="s">
        <v>63</v>
      </c>
      <c r="B37" s="25" t="s">
        <v>64</v>
      </c>
      <c r="C37" s="4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</row>
    <row r="38" spans="1:11" s="23" customFormat="1" ht="45" hidden="1" x14ac:dyDescent="0.25">
      <c r="A38" s="24" t="s">
        <v>65</v>
      </c>
      <c r="B38" s="25" t="s">
        <v>66</v>
      </c>
      <c r="C38" s="45">
        <f t="shared" ref="C38:K38" si="23">C39</f>
        <v>0</v>
      </c>
      <c r="D38" s="26">
        <f t="shared" si="23"/>
        <v>0</v>
      </c>
      <c r="E38" s="26">
        <f t="shared" si="23"/>
        <v>0</v>
      </c>
      <c r="F38" s="26">
        <f t="shared" si="23"/>
        <v>0</v>
      </c>
      <c r="G38" s="26">
        <f t="shared" si="23"/>
        <v>0</v>
      </c>
      <c r="H38" s="26">
        <f t="shared" si="23"/>
        <v>0</v>
      </c>
      <c r="I38" s="26">
        <f t="shared" si="23"/>
        <v>0</v>
      </c>
      <c r="J38" s="26">
        <f t="shared" si="23"/>
        <v>0</v>
      </c>
      <c r="K38" s="26">
        <f t="shared" si="23"/>
        <v>0</v>
      </c>
    </row>
    <row r="39" spans="1:11" s="23" customFormat="1" ht="45" hidden="1" x14ac:dyDescent="0.25">
      <c r="A39" s="24" t="s">
        <v>67</v>
      </c>
      <c r="B39" s="25" t="s">
        <v>68</v>
      </c>
      <c r="C39" s="45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</row>
    <row r="40" spans="1:11" s="23" customFormat="1" ht="30" hidden="1" x14ac:dyDescent="0.25">
      <c r="A40" s="24" t="s">
        <v>69</v>
      </c>
      <c r="B40" s="25" t="s">
        <v>70</v>
      </c>
      <c r="C40" s="45">
        <f t="shared" ref="C40:K41" si="24">C41</f>
        <v>0</v>
      </c>
      <c r="D40" s="26">
        <f t="shared" si="24"/>
        <v>0</v>
      </c>
      <c r="E40" s="26">
        <f t="shared" si="24"/>
        <v>0</v>
      </c>
      <c r="F40" s="26">
        <f t="shared" si="24"/>
        <v>0</v>
      </c>
      <c r="G40" s="26">
        <f t="shared" si="24"/>
        <v>0</v>
      </c>
      <c r="H40" s="26">
        <f t="shared" si="24"/>
        <v>0</v>
      </c>
      <c r="I40" s="26">
        <f t="shared" si="24"/>
        <v>0</v>
      </c>
      <c r="J40" s="26">
        <f t="shared" si="24"/>
        <v>0</v>
      </c>
      <c r="K40" s="26">
        <f t="shared" si="24"/>
        <v>0</v>
      </c>
    </row>
    <row r="41" spans="1:11" s="23" customFormat="1" ht="30" hidden="1" x14ac:dyDescent="0.25">
      <c r="A41" s="24" t="s">
        <v>71</v>
      </c>
      <c r="B41" s="25" t="s">
        <v>72</v>
      </c>
      <c r="C41" s="45">
        <f t="shared" si="24"/>
        <v>0</v>
      </c>
      <c r="D41" s="26">
        <f t="shared" si="24"/>
        <v>0</v>
      </c>
      <c r="E41" s="26">
        <f t="shared" si="24"/>
        <v>0</v>
      </c>
      <c r="F41" s="26">
        <f t="shared" si="24"/>
        <v>0</v>
      </c>
      <c r="G41" s="26">
        <f t="shared" si="24"/>
        <v>0</v>
      </c>
      <c r="H41" s="26">
        <f t="shared" si="24"/>
        <v>0</v>
      </c>
      <c r="I41" s="26">
        <f t="shared" si="24"/>
        <v>0</v>
      </c>
      <c r="J41" s="26">
        <f t="shared" si="24"/>
        <v>0</v>
      </c>
      <c r="K41" s="26">
        <f t="shared" si="24"/>
        <v>0</v>
      </c>
    </row>
    <row r="42" spans="1:11" s="23" customFormat="1" ht="45" hidden="1" x14ac:dyDescent="0.25">
      <c r="A42" s="24" t="s">
        <v>73</v>
      </c>
      <c r="B42" s="25" t="s">
        <v>74</v>
      </c>
      <c r="C42" s="45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</row>
    <row r="43" spans="1:11" s="23" customFormat="1" hidden="1" x14ac:dyDescent="0.25">
      <c r="A43" s="24" t="s">
        <v>75</v>
      </c>
      <c r="B43" s="25" t="s">
        <v>76</v>
      </c>
      <c r="C43" s="45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</row>
    <row r="44" spans="1:11" s="23" customFormat="1" ht="30" hidden="1" x14ac:dyDescent="0.25">
      <c r="A44" s="24" t="s">
        <v>77</v>
      </c>
      <c r="B44" s="25" t="s">
        <v>78</v>
      </c>
      <c r="C44" s="45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</row>
    <row r="45" spans="1:11" s="23" customFormat="1" ht="30" hidden="1" x14ac:dyDescent="0.25">
      <c r="A45" s="24" t="s">
        <v>79</v>
      </c>
      <c r="B45" s="25" t="s">
        <v>80</v>
      </c>
      <c r="C45" s="45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</row>
    <row r="46" spans="1:11" s="23" customFormat="1" ht="28.5" x14ac:dyDescent="0.25">
      <c r="A46" s="20" t="s">
        <v>81</v>
      </c>
      <c r="B46" s="21" t="s">
        <v>82</v>
      </c>
      <c r="C46" s="44">
        <f t="shared" ref="C46:I46" si="25">SUM(C47+C54)</f>
        <v>0</v>
      </c>
      <c r="D46" s="22">
        <f t="shared" si="25"/>
        <v>31932.6</v>
      </c>
      <c r="E46" s="22">
        <f t="shared" si="25"/>
        <v>31932.599999999627</v>
      </c>
      <c r="F46" s="22">
        <f t="shared" si="25"/>
        <v>6.6999999999825377</v>
      </c>
      <c r="G46" s="22">
        <f t="shared" si="25"/>
        <v>31939.299999999814</v>
      </c>
      <c r="H46" s="22">
        <f t="shared" si="25"/>
        <v>8334</v>
      </c>
      <c r="I46" s="22">
        <f t="shared" si="25"/>
        <v>40273.299999999814</v>
      </c>
      <c r="J46" s="22">
        <f t="shared" ref="J46:K46" si="26">SUM(J47+J54)</f>
        <v>161666</v>
      </c>
      <c r="K46" s="22">
        <f t="shared" si="26"/>
        <v>201939.29999999981</v>
      </c>
    </row>
    <row r="47" spans="1:11" s="23" customFormat="1" hidden="1" x14ac:dyDescent="0.25">
      <c r="A47" s="24" t="s">
        <v>83</v>
      </c>
      <c r="B47" s="25" t="s">
        <v>84</v>
      </c>
      <c r="C47" s="45">
        <f t="shared" ref="C47:I47" si="27">C51+C48</f>
        <v>-5186037.0999999996</v>
      </c>
      <c r="D47" s="26">
        <f t="shared" si="27"/>
        <v>-14226.5</v>
      </c>
      <c r="E47" s="26">
        <f t="shared" si="27"/>
        <v>-5200263.5999999996</v>
      </c>
      <c r="F47" s="26">
        <f t="shared" si="27"/>
        <v>-208893.2</v>
      </c>
      <c r="G47" s="26">
        <f t="shared" si="27"/>
        <v>-5409156.7999999998</v>
      </c>
      <c r="H47" s="26">
        <f t="shared" si="27"/>
        <v>-185163.2</v>
      </c>
      <c r="I47" s="26">
        <f t="shared" si="27"/>
        <v>-5594320</v>
      </c>
      <c r="J47" s="26">
        <f t="shared" ref="J47:K47" si="28">J51+J48</f>
        <v>-362195.7</v>
      </c>
      <c r="K47" s="26">
        <f t="shared" si="28"/>
        <v>-5956515.7000000002</v>
      </c>
    </row>
    <row r="48" spans="1:11" s="23" customFormat="1" hidden="1" x14ac:dyDescent="0.25">
      <c r="A48" s="24" t="s">
        <v>85</v>
      </c>
      <c r="B48" s="25" t="s">
        <v>86</v>
      </c>
      <c r="C48" s="45">
        <f t="shared" ref="C48:K49" si="29">C49</f>
        <v>0</v>
      </c>
      <c r="D48" s="26">
        <f t="shared" si="29"/>
        <v>0</v>
      </c>
      <c r="E48" s="26">
        <f t="shared" si="29"/>
        <v>0</v>
      </c>
      <c r="F48" s="26">
        <f t="shared" si="29"/>
        <v>0</v>
      </c>
      <c r="G48" s="26">
        <f t="shared" si="29"/>
        <v>0</v>
      </c>
      <c r="H48" s="26">
        <f t="shared" si="29"/>
        <v>0</v>
      </c>
      <c r="I48" s="26">
        <f t="shared" si="29"/>
        <v>0</v>
      </c>
      <c r="J48" s="26">
        <f t="shared" si="29"/>
        <v>0</v>
      </c>
      <c r="K48" s="26">
        <f t="shared" si="29"/>
        <v>0</v>
      </c>
    </row>
    <row r="49" spans="1:16" s="23" customFormat="1" ht="30" hidden="1" x14ac:dyDescent="0.25">
      <c r="A49" s="24" t="s">
        <v>87</v>
      </c>
      <c r="B49" s="25" t="s">
        <v>88</v>
      </c>
      <c r="C49" s="45">
        <f t="shared" si="29"/>
        <v>0</v>
      </c>
      <c r="D49" s="26">
        <f t="shared" si="29"/>
        <v>0</v>
      </c>
      <c r="E49" s="26">
        <f t="shared" si="29"/>
        <v>0</v>
      </c>
      <c r="F49" s="26">
        <f t="shared" si="29"/>
        <v>0</v>
      </c>
      <c r="G49" s="26">
        <f t="shared" si="29"/>
        <v>0</v>
      </c>
      <c r="H49" s="26">
        <f t="shared" si="29"/>
        <v>0</v>
      </c>
      <c r="I49" s="26">
        <f t="shared" si="29"/>
        <v>0</v>
      </c>
      <c r="J49" s="26">
        <f t="shared" si="29"/>
        <v>0</v>
      </c>
      <c r="K49" s="26">
        <f t="shared" si="29"/>
        <v>0</v>
      </c>
    </row>
    <row r="50" spans="1:16" s="23" customFormat="1" ht="30" hidden="1" x14ac:dyDescent="0.25">
      <c r="A50" s="24" t="s">
        <v>89</v>
      </c>
      <c r="B50" s="25" t="s">
        <v>90</v>
      </c>
      <c r="C50" s="45"/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</row>
    <row r="51" spans="1:16" s="23" customFormat="1" hidden="1" x14ac:dyDescent="0.25">
      <c r="A51" s="24" t="s">
        <v>91</v>
      </c>
      <c r="B51" s="25" t="s">
        <v>119</v>
      </c>
      <c r="C51" s="45">
        <f t="shared" ref="C51:K52" si="30">C52</f>
        <v>-5186037.0999999996</v>
      </c>
      <c r="D51" s="26">
        <f t="shared" si="30"/>
        <v>-14226.5</v>
      </c>
      <c r="E51" s="26">
        <f t="shared" si="30"/>
        <v>-5200263.5999999996</v>
      </c>
      <c r="F51" s="26">
        <f t="shared" si="30"/>
        <v>-208893.2</v>
      </c>
      <c r="G51" s="26">
        <f t="shared" si="30"/>
        <v>-5409156.7999999998</v>
      </c>
      <c r="H51" s="26">
        <f t="shared" si="30"/>
        <v>-185163.2</v>
      </c>
      <c r="I51" s="26">
        <f t="shared" si="30"/>
        <v>-5594320</v>
      </c>
      <c r="J51" s="26">
        <f t="shared" si="30"/>
        <v>-362195.7</v>
      </c>
      <c r="K51" s="26">
        <f t="shared" si="30"/>
        <v>-5956515.7000000002</v>
      </c>
    </row>
    <row r="52" spans="1:16" s="23" customFormat="1" hidden="1" x14ac:dyDescent="0.25">
      <c r="A52" s="24" t="s">
        <v>92</v>
      </c>
      <c r="B52" s="25" t="s">
        <v>120</v>
      </c>
      <c r="C52" s="45">
        <f t="shared" si="30"/>
        <v>-5186037.0999999996</v>
      </c>
      <c r="D52" s="26">
        <f t="shared" si="30"/>
        <v>-14226.5</v>
      </c>
      <c r="E52" s="26">
        <f t="shared" si="30"/>
        <v>-5200263.5999999996</v>
      </c>
      <c r="F52" s="26">
        <f t="shared" si="30"/>
        <v>-208893.2</v>
      </c>
      <c r="G52" s="26">
        <f t="shared" si="30"/>
        <v>-5409156.7999999998</v>
      </c>
      <c r="H52" s="26">
        <f t="shared" si="30"/>
        <v>-185163.2</v>
      </c>
      <c r="I52" s="26">
        <f t="shared" si="30"/>
        <v>-5594320</v>
      </c>
      <c r="J52" s="26">
        <f t="shared" si="30"/>
        <v>-362195.7</v>
      </c>
      <c r="K52" s="26">
        <f t="shared" si="30"/>
        <v>-5956515.7000000002</v>
      </c>
    </row>
    <row r="53" spans="1:16" s="23" customFormat="1" ht="30" x14ac:dyDescent="0.25">
      <c r="A53" s="24" t="s">
        <v>93</v>
      </c>
      <c r="B53" s="25" t="s">
        <v>121</v>
      </c>
      <c r="C53" s="45">
        <f>-4985722.6-130314.5-70000</f>
        <v>-5186037.0999999996</v>
      </c>
      <c r="D53" s="26">
        <v>-14226.5</v>
      </c>
      <c r="E53" s="26">
        <f>C53+D53</f>
        <v>-5200263.5999999996</v>
      </c>
      <c r="F53" s="26">
        <f>-149749.2-F24-F19-50000</f>
        <v>-208893.2</v>
      </c>
      <c r="G53" s="26">
        <f>E53+F53</f>
        <v>-5409156.7999999998</v>
      </c>
      <c r="H53" s="18">
        <f>-185163.2</f>
        <v>-185163.2</v>
      </c>
      <c r="I53" s="18">
        <f>G53+H53</f>
        <v>-5594320</v>
      </c>
      <c r="J53" s="18">
        <f>-351303.3-J24-J19</f>
        <v>-362195.7</v>
      </c>
      <c r="K53" s="18">
        <f>I53+J53</f>
        <v>-5956515.7000000002</v>
      </c>
      <c r="M53" s="54">
        <f>-5686164.8-K24-K19</f>
        <v>-5956515.7000000002</v>
      </c>
    </row>
    <row r="54" spans="1:16" s="23" customFormat="1" hidden="1" x14ac:dyDescent="0.25">
      <c r="A54" s="24" t="s">
        <v>94</v>
      </c>
      <c r="B54" s="25" t="s">
        <v>95</v>
      </c>
      <c r="C54" s="45">
        <f t="shared" ref="C54:I54" si="31">C55+C58</f>
        <v>5186037.0999999996</v>
      </c>
      <c r="D54" s="26">
        <f t="shared" si="31"/>
        <v>46159.1</v>
      </c>
      <c r="E54" s="26">
        <f t="shared" si="31"/>
        <v>5232196.1999999993</v>
      </c>
      <c r="F54" s="26">
        <f t="shared" si="31"/>
        <v>208899.9</v>
      </c>
      <c r="G54" s="26">
        <f t="shared" si="31"/>
        <v>5441096.0999999996</v>
      </c>
      <c r="H54" s="18">
        <f t="shared" si="31"/>
        <v>193497.2</v>
      </c>
      <c r="I54" s="18">
        <f t="shared" si="31"/>
        <v>5634593.2999999998</v>
      </c>
      <c r="J54" s="18">
        <f t="shared" ref="J54" si="32">J55+J58</f>
        <v>523861.7</v>
      </c>
      <c r="K54" s="18">
        <f t="shared" ref="K54:K60" si="33">I54+J54</f>
        <v>6158455</v>
      </c>
    </row>
    <row r="55" spans="1:16" s="23" customFormat="1" hidden="1" x14ac:dyDescent="0.25">
      <c r="A55" s="24" t="s">
        <v>96</v>
      </c>
      <c r="B55" s="25" t="s">
        <v>97</v>
      </c>
      <c r="C55" s="45">
        <f t="shared" ref="C55:J56" si="34">C56</f>
        <v>0</v>
      </c>
      <c r="D55" s="26">
        <f t="shared" si="34"/>
        <v>0</v>
      </c>
      <c r="E55" s="26">
        <f t="shared" si="34"/>
        <v>0</v>
      </c>
      <c r="F55" s="26">
        <f t="shared" si="34"/>
        <v>0</v>
      </c>
      <c r="G55" s="26">
        <f t="shared" si="34"/>
        <v>0</v>
      </c>
      <c r="H55" s="18">
        <f t="shared" si="34"/>
        <v>0</v>
      </c>
      <c r="I55" s="18">
        <f t="shared" si="34"/>
        <v>0</v>
      </c>
      <c r="J55" s="18">
        <f t="shared" si="34"/>
        <v>0</v>
      </c>
      <c r="K55" s="18">
        <f t="shared" si="33"/>
        <v>0</v>
      </c>
    </row>
    <row r="56" spans="1:16" s="23" customFormat="1" hidden="1" x14ac:dyDescent="0.25">
      <c r="A56" s="24" t="s">
        <v>98</v>
      </c>
      <c r="B56" s="25" t="s">
        <v>99</v>
      </c>
      <c r="C56" s="45">
        <f t="shared" si="34"/>
        <v>0</v>
      </c>
      <c r="D56" s="26">
        <f t="shared" si="34"/>
        <v>0</v>
      </c>
      <c r="E56" s="26">
        <f t="shared" si="34"/>
        <v>0</v>
      </c>
      <c r="F56" s="26">
        <f t="shared" si="34"/>
        <v>0</v>
      </c>
      <c r="G56" s="26">
        <f t="shared" si="34"/>
        <v>0</v>
      </c>
      <c r="H56" s="18">
        <f t="shared" si="34"/>
        <v>0</v>
      </c>
      <c r="I56" s="18">
        <f t="shared" si="34"/>
        <v>0</v>
      </c>
      <c r="J56" s="18">
        <f t="shared" si="34"/>
        <v>0</v>
      </c>
      <c r="K56" s="18">
        <f t="shared" si="33"/>
        <v>0</v>
      </c>
    </row>
    <row r="57" spans="1:16" s="23" customFormat="1" ht="30" hidden="1" x14ac:dyDescent="0.25">
      <c r="A57" s="24" t="s">
        <v>100</v>
      </c>
      <c r="B57" s="25" t="s">
        <v>101</v>
      </c>
      <c r="C57" s="45">
        <v>0</v>
      </c>
      <c r="D57" s="26">
        <v>0</v>
      </c>
      <c r="E57" s="26">
        <v>0</v>
      </c>
      <c r="F57" s="26">
        <v>0</v>
      </c>
      <c r="G57" s="26">
        <v>0</v>
      </c>
      <c r="H57" s="18">
        <v>0</v>
      </c>
      <c r="I57" s="18">
        <v>0</v>
      </c>
      <c r="J57" s="18">
        <v>0</v>
      </c>
      <c r="K57" s="18">
        <f t="shared" si="33"/>
        <v>0</v>
      </c>
    </row>
    <row r="58" spans="1:16" s="23" customFormat="1" hidden="1" x14ac:dyDescent="0.25">
      <c r="A58" s="24" t="s">
        <v>102</v>
      </c>
      <c r="B58" s="25" t="s">
        <v>103</v>
      </c>
      <c r="C58" s="45">
        <f t="shared" ref="C58:I58" si="35">C59-C61</f>
        <v>5186037.0999999996</v>
      </c>
      <c r="D58" s="26">
        <f t="shared" si="35"/>
        <v>46159.1</v>
      </c>
      <c r="E58" s="26">
        <f t="shared" si="35"/>
        <v>5232196.1999999993</v>
      </c>
      <c r="F58" s="26">
        <f t="shared" si="35"/>
        <v>208899.9</v>
      </c>
      <c r="G58" s="26">
        <f t="shared" si="35"/>
        <v>5441096.0999999996</v>
      </c>
      <c r="H58" s="18">
        <f t="shared" si="35"/>
        <v>193497.2</v>
      </c>
      <c r="I58" s="18">
        <f t="shared" si="35"/>
        <v>5634593.2999999998</v>
      </c>
      <c r="J58" s="18">
        <f t="shared" ref="J58" si="36">J59-J61</f>
        <v>523861.7</v>
      </c>
      <c r="K58" s="18">
        <f t="shared" si="33"/>
        <v>6158455</v>
      </c>
    </row>
    <row r="59" spans="1:16" s="23" customFormat="1" hidden="1" x14ac:dyDescent="0.25">
      <c r="A59" s="24" t="s">
        <v>104</v>
      </c>
      <c r="B59" s="25" t="s">
        <v>122</v>
      </c>
      <c r="C59" s="45">
        <f t="shared" ref="C59:J59" si="37">SUM(C60)</f>
        <v>5186037.0999999996</v>
      </c>
      <c r="D59" s="26">
        <f t="shared" si="37"/>
        <v>46159.1</v>
      </c>
      <c r="E59" s="26">
        <f t="shared" si="37"/>
        <v>5232196.1999999993</v>
      </c>
      <c r="F59" s="26">
        <f t="shared" si="37"/>
        <v>208899.9</v>
      </c>
      <c r="G59" s="26">
        <f t="shared" si="37"/>
        <v>5441096.0999999996</v>
      </c>
      <c r="H59" s="18">
        <f t="shared" si="37"/>
        <v>193497.2</v>
      </c>
      <c r="I59" s="18">
        <f t="shared" si="37"/>
        <v>5634593.2999999998</v>
      </c>
      <c r="J59" s="18">
        <f t="shared" si="37"/>
        <v>523861.7</v>
      </c>
      <c r="K59" s="18">
        <f t="shared" si="33"/>
        <v>6158455</v>
      </c>
    </row>
    <row r="60" spans="1:16" s="23" customFormat="1" ht="30" x14ac:dyDescent="0.25">
      <c r="A60" s="24" t="s">
        <v>105</v>
      </c>
      <c r="B60" s="25" t="s">
        <v>123</v>
      </c>
      <c r="C60" s="45">
        <f>5116037.1+70000</f>
        <v>5186037.0999999996</v>
      </c>
      <c r="D60" s="26">
        <v>46159.1</v>
      </c>
      <c r="E60" s="26">
        <f>C60+D60</f>
        <v>5232196.1999999993</v>
      </c>
      <c r="F60" s="26">
        <f>149755.9+9144+50000</f>
        <v>208899.9</v>
      </c>
      <c r="G60" s="26">
        <f>E60+F60</f>
        <v>5441096.0999999996</v>
      </c>
      <c r="H60" s="18">
        <f>185163.2-(H26)</f>
        <v>193497.2</v>
      </c>
      <c r="I60" s="18">
        <f>G60+H60</f>
        <v>5634593.2999999998</v>
      </c>
      <c r="J60" s="18">
        <f>518028.7-(J26)</f>
        <v>523861.7</v>
      </c>
      <c r="K60" s="18">
        <f t="shared" si="33"/>
        <v>6158455</v>
      </c>
      <c r="M60" s="54">
        <f>6015144-K26-K21</f>
        <v>6158455</v>
      </c>
      <c r="N60" s="23" t="s">
        <v>150</v>
      </c>
      <c r="P60" s="23">
        <v>1423.3</v>
      </c>
    </row>
    <row r="61" spans="1:16" s="23" customFormat="1" hidden="1" x14ac:dyDescent="0.25">
      <c r="A61" s="24" t="s">
        <v>102</v>
      </c>
      <c r="B61" s="25" t="s">
        <v>124</v>
      </c>
      <c r="C61" s="45">
        <f t="shared" ref="C61:K61" si="38">SUM(C62)</f>
        <v>0</v>
      </c>
      <c r="D61" s="26">
        <f t="shared" si="38"/>
        <v>0</v>
      </c>
      <c r="E61" s="26">
        <f t="shared" si="38"/>
        <v>0</v>
      </c>
      <c r="F61" s="26">
        <f t="shared" si="38"/>
        <v>0</v>
      </c>
      <c r="G61" s="26">
        <f t="shared" si="38"/>
        <v>0</v>
      </c>
      <c r="H61" s="18">
        <f t="shared" si="38"/>
        <v>0</v>
      </c>
      <c r="I61" s="26">
        <f t="shared" si="38"/>
        <v>0</v>
      </c>
      <c r="J61" s="18">
        <f>SUM(J62)</f>
        <v>0</v>
      </c>
      <c r="K61" s="26">
        <f t="shared" si="38"/>
        <v>0</v>
      </c>
    </row>
    <row r="62" spans="1:16" s="23" customFormat="1" ht="30" hidden="1" x14ac:dyDescent="0.25">
      <c r="A62" s="24" t="s">
        <v>106</v>
      </c>
      <c r="B62" s="25" t="s">
        <v>125</v>
      </c>
      <c r="C62" s="45">
        <v>0</v>
      </c>
      <c r="D62" s="26">
        <v>0</v>
      </c>
      <c r="E62" s="26">
        <v>0</v>
      </c>
      <c r="F62" s="26">
        <v>0</v>
      </c>
      <c r="G62" s="26">
        <v>0</v>
      </c>
      <c r="H62" s="18">
        <v>0</v>
      </c>
      <c r="I62" s="26">
        <v>0</v>
      </c>
      <c r="J62" s="18">
        <v>0</v>
      </c>
      <c r="K62" s="26">
        <v>0</v>
      </c>
    </row>
    <row r="63" spans="1:16" x14ac:dyDescent="0.25">
      <c r="A63" s="9" t="s">
        <v>107</v>
      </c>
      <c r="B63" s="10" t="s">
        <v>108</v>
      </c>
      <c r="C63" s="44">
        <f t="shared" ref="C63:F63" si="39">C11+C46</f>
        <v>130314.5</v>
      </c>
      <c r="D63" s="11">
        <f t="shared" si="39"/>
        <v>31932.6</v>
      </c>
      <c r="E63" s="11">
        <f t="shared" si="39"/>
        <v>162247.09999999963</v>
      </c>
      <c r="F63" s="11">
        <f t="shared" si="39"/>
        <v>6.6999999999825377</v>
      </c>
      <c r="G63" s="11">
        <f>G11+G46</f>
        <v>162253.79999999981</v>
      </c>
      <c r="H63" s="11">
        <f t="shared" ref="H63:I63" si="40">H11+H46</f>
        <v>0</v>
      </c>
      <c r="I63" s="11">
        <f t="shared" si="40"/>
        <v>162253.79999999981</v>
      </c>
      <c r="J63" s="11">
        <f t="shared" ref="J63" si="41">J11+J46</f>
        <v>166725.4</v>
      </c>
      <c r="K63" s="11">
        <f>K11+K46</f>
        <v>328979.19999999984</v>
      </c>
    </row>
    <row r="69" spans="1:1" x14ac:dyDescent="0.25">
      <c r="A69" s="31"/>
    </row>
    <row r="70" spans="1:1" x14ac:dyDescent="0.25">
      <c r="A70" s="31"/>
    </row>
  </sheetData>
  <mergeCells count="12">
    <mergeCell ref="A6:K7"/>
    <mergeCell ref="J8:J9"/>
    <mergeCell ref="K8:K9"/>
    <mergeCell ref="H8:H9"/>
    <mergeCell ref="I8:I9"/>
    <mergeCell ref="F8:F9"/>
    <mergeCell ref="G8:G9"/>
    <mergeCell ref="E8:E9"/>
    <mergeCell ref="D8:D9"/>
    <mergeCell ref="A8:A9"/>
    <mergeCell ref="B8:B9"/>
    <mergeCell ref="C8:C9"/>
  </mergeCells>
  <pageMargins left="0.78740157480314965" right="0.39370078740157483" top="0.55118110236220474" bottom="0" header="0.31496062992125984" footer="0.31496062992125984"/>
  <pageSetup paperSize="9" scale="7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workbookViewId="0">
      <selection activeCell="X9" sqref="X9"/>
    </sheetView>
  </sheetViews>
  <sheetFormatPr defaultRowHeight="15" x14ac:dyDescent="0.25"/>
  <cols>
    <col min="1" max="1" width="67" style="3" customWidth="1"/>
    <col min="2" max="2" width="29.7109375" style="3" customWidth="1"/>
    <col min="3" max="3" width="20" style="3" hidden="1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6" style="3" hidden="1" customWidth="1"/>
    <col min="15" max="15" width="23.7109375" style="3" hidden="1" customWidth="1"/>
    <col min="16" max="16" width="24.28515625" style="3" hidden="1" customWidth="1"/>
    <col min="17" max="17" width="18.7109375" style="3" hidden="1" customWidth="1"/>
    <col min="18" max="18" width="17.85546875" style="46" customWidth="1"/>
    <col min="19" max="19" width="18.140625" style="46" hidden="1" customWidth="1"/>
    <col min="20" max="20" width="22" style="46" hidden="1" customWidth="1"/>
    <col min="21" max="21" width="18.140625" style="46" customWidth="1"/>
    <col min="22" max="224" width="9.140625" style="3"/>
    <col min="225" max="225" width="67" style="3" customWidth="1"/>
    <col min="226" max="226" width="29.7109375" style="3" customWidth="1"/>
    <col min="227" max="227" width="20.7109375" style="3" customWidth="1"/>
    <col min="228" max="229" width="0" style="3" hidden="1" customWidth="1"/>
    <col min="230" max="480" width="9.140625" style="3"/>
    <col min="481" max="481" width="67" style="3" customWidth="1"/>
    <col min="482" max="482" width="29.7109375" style="3" customWidth="1"/>
    <col min="483" max="483" width="20.7109375" style="3" customWidth="1"/>
    <col min="484" max="485" width="0" style="3" hidden="1" customWidth="1"/>
    <col min="486" max="736" width="9.140625" style="3"/>
    <col min="737" max="737" width="67" style="3" customWidth="1"/>
    <col min="738" max="738" width="29.7109375" style="3" customWidth="1"/>
    <col min="739" max="739" width="20.7109375" style="3" customWidth="1"/>
    <col min="740" max="741" width="0" style="3" hidden="1" customWidth="1"/>
    <col min="742" max="992" width="9.140625" style="3"/>
    <col min="993" max="993" width="67" style="3" customWidth="1"/>
    <col min="994" max="994" width="29.7109375" style="3" customWidth="1"/>
    <col min="995" max="995" width="20.7109375" style="3" customWidth="1"/>
    <col min="996" max="997" width="0" style="3" hidden="1" customWidth="1"/>
    <col min="998" max="1248" width="9.140625" style="3"/>
    <col min="1249" max="1249" width="67" style="3" customWidth="1"/>
    <col min="1250" max="1250" width="29.7109375" style="3" customWidth="1"/>
    <col min="1251" max="1251" width="20.7109375" style="3" customWidth="1"/>
    <col min="1252" max="1253" width="0" style="3" hidden="1" customWidth="1"/>
    <col min="1254" max="1504" width="9.140625" style="3"/>
    <col min="1505" max="1505" width="67" style="3" customWidth="1"/>
    <col min="1506" max="1506" width="29.7109375" style="3" customWidth="1"/>
    <col min="1507" max="1507" width="20.7109375" style="3" customWidth="1"/>
    <col min="1508" max="1509" width="0" style="3" hidden="1" customWidth="1"/>
    <col min="1510" max="1760" width="9.140625" style="3"/>
    <col min="1761" max="1761" width="67" style="3" customWidth="1"/>
    <col min="1762" max="1762" width="29.7109375" style="3" customWidth="1"/>
    <col min="1763" max="1763" width="20.7109375" style="3" customWidth="1"/>
    <col min="1764" max="1765" width="0" style="3" hidden="1" customWidth="1"/>
    <col min="1766" max="2016" width="9.140625" style="3"/>
    <col min="2017" max="2017" width="67" style="3" customWidth="1"/>
    <col min="2018" max="2018" width="29.7109375" style="3" customWidth="1"/>
    <col min="2019" max="2019" width="20.7109375" style="3" customWidth="1"/>
    <col min="2020" max="2021" width="0" style="3" hidden="1" customWidth="1"/>
    <col min="2022" max="2272" width="9.140625" style="3"/>
    <col min="2273" max="2273" width="67" style="3" customWidth="1"/>
    <col min="2274" max="2274" width="29.7109375" style="3" customWidth="1"/>
    <col min="2275" max="2275" width="20.7109375" style="3" customWidth="1"/>
    <col min="2276" max="2277" width="0" style="3" hidden="1" customWidth="1"/>
    <col min="2278" max="2528" width="9.140625" style="3"/>
    <col min="2529" max="2529" width="67" style="3" customWidth="1"/>
    <col min="2530" max="2530" width="29.7109375" style="3" customWidth="1"/>
    <col min="2531" max="2531" width="20.7109375" style="3" customWidth="1"/>
    <col min="2532" max="2533" width="0" style="3" hidden="1" customWidth="1"/>
    <col min="2534" max="2784" width="9.140625" style="3"/>
    <col min="2785" max="2785" width="67" style="3" customWidth="1"/>
    <col min="2786" max="2786" width="29.7109375" style="3" customWidth="1"/>
    <col min="2787" max="2787" width="20.7109375" style="3" customWidth="1"/>
    <col min="2788" max="2789" width="0" style="3" hidden="1" customWidth="1"/>
    <col min="2790" max="3040" width="9.140625" style="3"/>
    <col min="3041" max="3041" width="67" style="3" customWidth="1"/>
    <col min="3042" max="3042" width="29.7109375" style="3" customWidth="1"/>
    <col min="3043" max="3043" width="20.7109375" style="3" customWidth="1"/>
    <col min="3044" max="3045" width="0" style="3" hidden="1" customWidth="1"/>
    <col min="3046" max="3296" width="9.140625" style="3"/>
    <col min="3297" max="3297" width="67" style="3" customWidth="1"/>
    <col min="3298" max="3298" width="29.7109375" style="3" customWidth="1"/>
    <col min="3299" max="3299" width="20.7109375" style="3" customWidth="1"/>
    <col min="3300" max="3301" width="0" style="3" hidden="1" customWidth="1"/>
    <col min="3302" max="3552" width="9.140625" style="3"/>
    <col min="3553" max="3553" width="67" style="3" customWidth="1"/>
    <col min="3554" max="3554" width="29.7109375" style="3" customWidth="1"/>
    <col min="3555" max="3555" width="20.7109375" style="3" customWidth="1"/>
    <col min="3556" max="3557" width="0" style="3" hidden="1" customWidth="1"/>
    <col min="3558" max="3808" width="9.140625" style="3"/>
    <col min="3809" max="3809" width="67" style="3" customWidth="1"/>
    <col min="3810" max="3810" width="29.7109375" style="3" customWidth="1"/>
    <col min="3811" max="3811" width="20.7109375" style="3" customWidth="1"/>
    <col min="3812" max="3813" width="0" style="3" hidden="1" customWidth="1"/>
    <col min="3814" max="4064" width="9.140625" style="3"/>
    <col min="4065" max="4065" width="67" style="3" customWidth="1"/>
    <col min="4066" max="4066" width="29.7109375" style="3" customWidth="1"/>
    <col min="4067" max="4067" width="20.7109375" style="3" customWidth="1"/>
    <col min="4068" max="4069" width="0" style="3" hidden="1" customWidth="1"/>
    <col min="4070" max="4320" width="9.140625" style="3"/>
    <col min="4321" max="4321" width="67" style="3" customWidth="1"/>
    <col min="4322" max="4322" width="29.7109375" style="3" customWidth="1"/>
    <col min="4323" max="4323" width="20.7109375" style="3" customWidth="1"/>
    <col min="4324" max="4325" width="0" style="3" hidden="1" customWidth="1"/>
    <col min="4326" max="4576" width="9.140625" style="3"/>
    <col min="4577" max="4577" width="67" style="3" customWidth="1"/>
    <col min="4578" max="4578" width="29.7109375" style="3" customWidth="1"/>
    <col min="4579" max="4579" width="20.7109375" style="3" customWidth="1"/>
    <col min="4580" max="4581" width="0" style="3" hidden="1" customWidth="1"/>
    <col min="4582" max="4832" width="9.140625" style="3"/>
    <col min="4833" max="4833" width="67" style="3" customWidth="1"/>
    <col min="4834" max="4834" width="29.7109375" style="3" customWidth="1"/>
    <col min="4835" max="4835" width="20.7109375" style="3" customWidth="1"/>
    <col min="4836" max="4837" width="0" style="3" hidden="1" customWidth="1"/>
    <col min="4838" max="5088" width="9.140625" style="3"/>
    <col min="5089" max="5089" width="67" style="3" customWidth="1"/>
    <col min="5090" max="5090" width="29.7109375" style="3" customWidth="1"/>
    <col min="5091" max="5091" width="20.7109375" style="3" customWidth="1"/>
    <col min="5092" max="5093" width="0" style="3" hidden="1" customWidth="1"/>
    <col min="5094" max="5344" width="9.140625" style="3"/>
    <col min="5345" max="5345" width="67" style="3" customWidth="1"/>
    <col min="5346" max="5346" width="29.7109375" style="3" customWidth="1"/>
    <col min="5347" max="5347" width="20.7109375" style="3" customWidth="1"/>
    <col min="5348" max="5349" width="0" style="3" hidden="1" customWidth="1"/>
    <col min="5350" max="5600" width="9.140625" style="3"/>
    <col min="5601" max="5601" width="67" style="3" customWidth="1"/>
    <col min="5602" max="5602" width="29.7109375" style="3" customWidth="1"/>
    <col min="5603" max="5603" width="20.7109375" style="3" customWidth="1"/>
    <col min="5604" max="5605" width="0" style="3" hidden="1" customWidth="1"/>
    <col min="5606" max="5856" width="9.140625" style="3"/>
    <col min="5857" max="5857" width="67" style="3" customWidth="1"/>
    <col min="5858" max="5858" width="29.7109375" style="3" customWidth="1"/>
    <col min="5859" max="5859" width="20.7109375" style="3" customWidth="1"/>
    <col min="5860" max="5861" width="0" style="3" hidden="1" customWidth="1"/>
    <col min="5862" max="6112" width="9.140625" style="3"/>
    <col min="6113" max="6113" width="67" style="3" customWidth="1"/>
    <col min="6114" max="6114" width="29.7109375" style="3" customWidth="1"/>
    <col min="6115" max="6115" width="20.7109375" style="3" customWidth="1"/>
    <col min="6116" max="6117" width="0" style="3" hidden="1" customWidth="1"/>
    <col min="6118" max="6368" width="9.140625" style="3"/>
    <col min="6369" max="6369" width="67" style="3" customWidth="1"/>
    <col min="6370" max="6370" width="29.7109375" style="3" customWidth="1"/>
    <col min="6371" max="6371" width="20.7109375" style="3" customWidth="1"/>
    <col min="6372" max="6373" width="0" style="3" hidden="1" customWidth="1"/>
    <col min="6374" max="6624" width="9.140625" style="3"/>
    <col min="6625" max="6625" width="67" style="3" customWidth="1"/>
    <col min="6626" max="6626" width="29.7109375" style="3" customWidth="1"/>
    <col min="6627" max="6627" width="20.7109375" style="3" customWidth="1"/>
    <col min="6628" max="6629" width="0" style="3" hidden="1" customWidth="1"/>
    <col min="6630" max="6880" width="9.140625" style="3"/>
    <col min="6881" max="6881" width="67" style="3" customWidth="1"/>
    <col min="6882" max="6882" width="29.7109375" style="3" customWidth="1"/>
    <col min="6883" max="6883" width="20.7109375" style="3" customWidth="1"/>
    <col min="6884" max="6885" width="0" style="3" hidden="1" customWidth="1"/>
    <col min="6886" max="7136" width="9.140625" style="3"/>
    <col min="7137" max="7137" width="67" style="3" customWidth="1"/>
    <col min="7138" max="7138" width="29.7109375" style="3" customWidth="1"/>
    <col min="7139" max="7139" width="20.7109375" style="3" customWidth="1"/>
    <col min="7140" max="7141" width="0" style="3" hidden="1" customWidth="1"/>
    <col min="7142" max="7392" width="9.140625" style="3"/>
    <col min="7393" max="7393" width="67" style="3" customWidth="1"/>
    <col min="7394" max="7394" width="29.7109375" style="3" customWidth="1"/>
    <col min="7395" max="7395" width="20.7109375" style="3" customWidth="1"/>
    <col min="7396" max="7397" width="0" style="3" hidden="1" customWidth="1"/>
    <col min="7398" max="7648" width="9.140625" style="3"/>
    <col min="7649" max="7649" width="67" style="3" customWidth="1"/>
    <col min="7650" max="7650" width="29.7109375" style="3" customWidth="1"/>
    <col min="7651" max="7651" width="20.7109375" style="3" customWidth="1"/>
    <col min="7652" max="7653" width="0" style="3" hidden="1" customWidth="1"/>
    <col min="7654" max="7904" width="9.140625" style="3"/>
    <col min="7905" max="7905" width="67" style="3" customWidth="1"/>
    <col min="7906" max="7906" width="29.7109375" style="3" customWidth="1"/>
    <col min="7907" max="7907" width="20.7109375" style="3" customWidth="1"/>
    <col min="7908" max="7909" width="0" style="3" hidden="1" customWidth="1"/>
    <col min="7910" max="8160" width="9.140625" style="3"/>
    <col min="8161" max="8161" width="67" style="3" customWidth="1"/>
    <col min="8162" max="8162" width="29.7109375" style="3" customWidth="1"/>
    <col min="8163" max="8163" width="20.7109375" style="3" customWidth="1"/>
    <col min="8164" max="8165" width="0" style="3" hidden="1" customWidth="1"/>
    <col min="8166" max="8416" width="9.140625" style="3"/>
    <col min="8417" max="8417" width="67" style="3" customWidth="1"/>
    <col min="8418" max="8418" width="29.7109375" style="3" customWidth="1"/>
    <col min="8419" max="8419" width="20.7109375" style="3" customWidth="1"/>
    <col min="8420" max="8421" width="0" style="3" hidden="1" customWidth="1"/>
    <col min="8422" max="8672" width="9.140625" style="3"/>
    <col min="8673" max="8673" width="67" style="3" customWidth="1"/>
    <col min="8674" max="8674" width="29.7109375" style="3" customWidth="1"/>
    <col min="8675" max="8675" width="20.7109375" style="3" customWidth="1"/>
    <col min="8676" max="8677" width="0" style="3" hidden="1" customWidth="1"/>
    <col min="8678" max="8928" width="9.140625" style="3"/>
    <col min="8929" max="8929" width="67" style="3" customWidth="1"/>
    <col min="8930" max="8930" width="29.7109375" style="3" customWidth="1"/>
    <col min="8931" max="8931" width="20.7109375" style="3" customWidth="1"/>
    <col min="8932" max="8933" width="0" style="3" hidden="1" customWidth="1"/>
    <col min="8934" max="9184" width="9.140625" style="3"/>
    <col min="9185" max="9185" width="67" style="3" customWidth="1"/>
    <col min="9186" max="9186" width="29.7109375" style="3" customWidth="1"/>
    <col min="9187" max="9187" width="20.7109375" style="3" customWidth="1"/>
    <col min="9188" max="9189" width="0" style="3" hidden="1" customWidth="1"/>
    <col min="9190" max="9440" width="9.140625" style="3"/>
    <col min="9441" max="9441" width="67" style="3" customWidth="1"/>
    <col min="9442" max="9442" width="29.7109375" style="3" customWidth="1"/>
    <col min="9443" max="9443" width="20.7109375" style="3" customWidth="1"/>
    <col min="9444" max="9445" width="0" style="3" hidden="1" customWidth="1"/>
    <col min="9446" max="9696" width="9.140625" style="3"/>
    <col min="9697" max="9697" width="67" style="3" customWidth="1"/>
    <col min="9698" max="9698" width="29.7109375" style="3" customWidth="1"/>
    <col min="9699" max="9699" width="20.7109375" style="3" customWidth="1"/>
    <col min="9700" max="9701" width="0" style="3" hidden="1" customWidth="1"/>
    <col min="9702" max="9952" width="9.140625" style="3"/>
    <col min="9953" max="9953" width="67" style="3" customWidth="1"/>
    <col min="9954" max="9954" width="29.7109375" style="3" customWidth="1"/>
    <col min="9955" max="9955" width="20.7109375" style="3" customWidth="1"/>
    <col min="9956" max="9957" width="0" style="3" hidden="1" customWidth="1"/>
    <col min="9958" max="10208" width="9.140625" style="3"/>
    <col min="10209" max="10209" width="67" style="3" customWidth="1"/>
    <col min="10210" max="10210" width="29.7109375" style="3" customWidth="1"/>
    <col min="10211" max="10211" width="20.7109375" style="3" customWidth="1"/>
    <col min="10212" max="10213" width="0" style="3" hidden="1" customWidth="1"/>
    <col min="10214" max="10464" width="9.140625" style="3"/>
    <col min="10465" max="10465" width="67" style="3" customWidth="1"/>
    <col min="10466" max="10466" width="29.7109375" style="3" customWidth="1"/>
    <col min="10467" max="10467" width="20.7109375" style="3" customWidth="1"/>
    <col min="10468" max="10469" width="0" style="3" hidden="1" customWidth="1"/>
    <col min="10470" max="10720" width="9.140625" style="3"/>
    <col min="10721" max="10721" width="67" style="3" customWidth="1"/>
    <col min="10722" max="10722" width="29.7109375" style="3" customWidth="1"/>
    <col min="10723" max="10723" width="20.7109375" style="3" customWidth="1"/>
    <col min="10724" max="10725" width="0" style="3" hidden="1" customWidth="1"/>
    <col min="10726" max="10976" width="9.140625" style="3"/>
    <col min="10977" max="10977" width="67" style="3" customWidth="1"/>
    <col min="10978" max="10978" width="29.7109375" style="3" customWidth="1"/>
    <col min="10979" max="10979" width="20.7109375" style="3" customWidth="1"/>
    <col min="10980" max="10981" width="0" style="3" hidden="1" customWidth="1"/>
    <col min="10982" max="11232" width="9.140625" style="3"/>
    <col min="11233" max="11233" width="67" style="3" customWidth="1"/>
    <col min="11234" max="11234" width="29.7109375" style="3" customWidth="1"/>
    <col min="11235" max="11235" width="20.7109375" style="3" customWidth="1"/>
    <col min="11236" max="11237" width="0" style="3" hidden="1" customWidth="1"/>
    <col min="11238" max="11488" width="9.140625" style="3"/>
    <col min="11489" max="11489" width="67" style="3" customWidth="1"/>
    <col min="11490" max="11490" width="29.7109375" style="3" customWidth="1"/>
    <col min="11491" max="11491" width="20.7109375" style="3" customWidth="1"/>
    <col min="11492" max="11493" width="0" style="3" hidden="1" customWidth="1"/>
    <col min="11494" max="11744" width="9.140625" style="3"/>
    <col min="11745" max="11745" width="67" style="3" customWidth="1"/>
    <col min="11746" max="11746" width="29.7109375" style="3" customWidth="1"/>
    <col min="11747" max="11747" width="20.7109375" style="3" customWidth="1"/>
    <col min="11748" max="11749" width="0" style="3" hidden="1" customWidth="1"/>
    <col min="11750" max="12000" width="9.140625" style="3"/>
    <col min="12001" max="12001" width="67" style="3" customWidth="1"/>
    <col min="12002" max="12002" width="29.7109375" style="3" customWidth="1"/>
    <col min="12003" max="12003" width="20.7109375" style="3" customWidth="1"/>
    <col min="12004" max="12005" width="0" style="3" hidden="1" customWidth="1"/>
    <col min="12006" max="12256" width="9.140625" style="3"/>
    <col min="12257" max="12257" width="67" style="3" customWidth="1"/>
    <col min="12258" max="12258" width="29.7109375" style="3" customWidth="1"/>
    <col min="12259" max="12259" width="20.7109375" style="3" customWidth="1"/>
    <col min="12260" max="12261" width="0" style="3" hidden="1" customWidth="1"/>
    <col min="12262" max="12512" width="9.140625" style="3"/>
    <col min="12513" max="12513" width="67" style="3" customWidth="1"/>
    <col min="12514" max="12514" width="29.7109375" style="3" customWidth="1"/>
    <col min="12515" max="12515" width="20.7109375" style="3" customWidth="1"/>
    <col min="12516" max="12517" width="0" style="3" hidden="1" customWidth="1"/>
    <col min="12518" max="12768" width="9.140625" style="3"/>
    <col min="12769" max="12769" width="67" style="3" customWidth="1"/>
    <col min="12770" max="12770" width="29.7109375" style="3" customWidth="1"/>
    <col min="12771" max="12771" width="20.7109375" style="3" customWidth="1"/>
    <col min="12772" max="12773" width="0" style="3" hidden="1" customWidth="1"/>
    <col min="12774" max="13024" width="9.140625" style="3"/>
    <col min="13025" max="13025" width="67" style="3" customWidth="1"/>
    <col min="13026" max="13026" width="29.7109375" style="3" customWidth="1"/>
    <col min="13027" max="13027" width="20.7109375" style="3" customWidth="1"/>
    <col min="13028" max="13029" width="0" style="3" hidden="1" customWidth="1"/>
    <col min="13030" max="13280" width="9.140625" style="3"/>
    <col min="13281" max="13281" width="67" style="3" customWidth="1"/>
    <col min="13282" max="13282" width="29.7109375" style="3" customWidth="1"/>
    <col min="13283" max="13283" width="20.7109375" style="3" customWidth="1"/>
    <col min="13284" max="13285" width="0" style="3" hidden="1" customWidth="1"/>
    <col min="13286" max="13536" width="9.140625" style="3"/>
    <col min="13537" max="13537" width="67" style="3" customWidth="1"/>
    <col min="13538" max="13538" width="29.7109375" style="3" customWidth="1"/>
    <col min="13539" max="13539" width="20.7109375" style="3" customWidth="1"/>
    <col min="13540" max="13541" width="0" style="3" hidden="1" customWidth="1"/>
    <col min="13542" max="13792" width="9.140625" style="3"/>
    <col min="13793" max="13793" width="67" style="3" customWidth="1"/>
    <col min="13794" max="13794" width="29.7109375" style="3" customWidth="1"/>
    <col min="13795" max="13795" width="20.7109375" style="3" customWidth="1"/>
    <col min="13796" max="13797" width="0" style="3" hidden="1" customWidth="1"/>
    <col min="13798" max="14048" width="9.140625" style="3"/>
    <col min="14049" max="14049" width="67" style="3" customWidth="1"/>
    <col min="14050" max="14050" width="29.7109375" style="3" customWidth="1"/>
    <col min="14051" max="14051" width="20.7109375" style="3" customWidth="1"/>
    <col min="14052" max="14053" width="0" style="3" hidden="1" customWidth="1"/>
    <col min="14054" max="14304" width="9.140625" style="3"/>
    <col min="14305" max="14305" width="67" style="3" customWidth="1"/>
    <col min="14306" max="14306" width="29.7109375" style="3" customWidth="1"/>
    <col min="14307" max="14307" width="20.7109375" style="3" customWidth="1"/>
    <col min="14308" max="14309" width="0" style="3" hidden="1" customWidth="1"/>
    <col min="14310" max="14560" width="9.140625" style="3"/>
    <col min="14561" max="14561" width="67" style="3" customWidth="1"/>
    <col min="14562" max="14562" width="29.7109375" style="3" customWidth="1"/>
    <col min="14563" max="14563" width="20.7109375" style="3" customWidth="1"/>
    <col min="14564" max="14565" width="0" style="3" hidden="1" customWidth="1"/>
    <col min="14566" max="14816" width="9.140625" style="3"/>
    <col min="14817" max="14817" width="67" style="3" customWidth="1"/>
    <col min="14818" max="14818" width="29.7109375" style="3" customWidth="1"/>
    <col min="14819" max="14819" width="20.7109375" style="3" customWidth="1"/>
    <col min="14820" max="14821" width="0" style="3" hidden="1" customWidth="1"/>
    <col min="14822" max="15072" width="9.140625" style="3"/>
    <col min="15073" max="15073" width="67" style="3" customWidth="1"/>
    <col min="15074" max="15074" width="29.7109375" style="3" customWidth="1"/>
    <col min="15075" max="15075" width="20.7109375" style="3" customWidth="1"/>
    <col min="15076" max="15077" width="0" style="3" hidden="1" customWidth="1"/>
    <col min="15078" max="15328" width="9.140625" style="3"/>
    <col min="15329" max="15329" width="67" style="3" customWidth="1"/>
    <col min="15330" max="15330" width="29.7109375" style="3" customWidth="1"/>
    <col min="15331" max="15331" width="20.7109375" style="3" customWidth="1"/>
    <col min="15332" max="15333" width="0" style="3" hidden="1" customWidth="1"/>
    <col min="15334" max="15584" width="9.140625" style="3"/>
    <col min="15585" max="15585" width="67" style="3" customWidth="1"/>
    <col min="15586" max="15586" width="29.7109375" style="3" customWidth="1"/>
    <col min="15587" max="15587" width="20.7109375" style="3" customWidth="1"/>
    <col min="15588" max="15589" width="0" style="3" hidden="1" customWidth="1"/>
    <col min="15590" max="15840" width="9.140625" style="3"/>
    <col min="15841" max="15841" width="67" style="3" customWidth="1"/>
    <col min="15842" max="15842" width="29.7109375" style="3" customWidth="1"/>
    <col min="15843" max="15843" width="20.7109375" style="3" customWidth="1"/>
    <col min="15844" max="15845" width="0" style="3" hidden="1" customWidth="1"/>
    <col min="15846" max="16096" width="9.140625" style="3"/>
    <col min="16097" max="16097" width="67" style="3" customWidth="1"/>
    <col min="16098" max="16098" width="29.7109375" style="3" customWidth="1"/>
    <col min="16099" max="16099" width="20.7109375" style="3" customWidth="1"/>
    <col min="16100" max="16101" width="0" style="3" hidden="1" customWidth="1"/>
    <col min="16102" max="16384" width="9.140625" style="3"/>
  </cols>
  <sheetData>
    <row r="1" spans="1:21" s="1" customFormat="1" ht="15.75" x14ac:dyDescent="0.25">
      <c r="E1" s="2"/>
      <c r="G1" s="2"/>
      <c r="I1" s="2"/>
      <c r="K1" s="2"/>
      <c r="M1" s="2"/>
      <c r="O1" s="2"/>
      <c r="R1" s="42" t="s">
        <v>153</v>
      </c>
      <c r="S1" s="42" t="s">
        <v>142</v>
      </c>
      <c r="T1" s="48"/>
      <c r="U1" s="48"/>
    </row>
    <row r="2" spans="1:21" s="1" customFormat="1" ht="15.75" x14ac:dyDescent="0.25">
      <c r="E2" s="2"/>
      <c r="G2" s="2"/>
      <c r="I2" s="2"/>
      <c r="K2" s="2"/>
      <c r="M2" s="2"/>
      <c r="O2" s="2"/>
      <c r="R2" s="42" t="s">
        <v>0</v>
      </c>
      <c r="S2" s="42" t="s">
        <v>0</v>
      </c>
      <c r="T2" s="48"/>
      <c r="U2" s="48"/>
    </row>
    <row r="3" spans="1:21" x14ac:dyDescent="0.25">
      <c r="R3" s="43" t="s">
        <v>1</v>
      </c>
      <c r="S3" s="43" t="s">
        <v>1</v>
      </c>
    </row>
    <row r="4" spans="1:21" s="1" customFormat="1" ht="15.75" x14ac:dyDescent="0.25">
      <c r="E4" s="2"/>
      <c r="G4" s="2"/>
      <c r="I4" s="2"/>
      <c r="K4" s="2"/>
      <c r="M4" s="2"/>
      <c r="O4" s="2"/>
      <c r="R4" s="42" t="s">
        <v>155</v>
      </c>
      <c r="S4" s="42" t="s">
        <v>141</v>
      </c>
      <c r="T4" s="48"/>
      <c r="U4" s="48"/>
    </row>
    <row r="5" spans="1:21" ht="37.5" customHeight="1" x14ac:dyDescent="0.25"/>
    <row r="6" spans="1:21" ht="15" customHeight="1" x14ac:dyDescent="0.25">
      <c r="A6" s="57" t="s">
        <v>138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</row>
    <row r="7" spans="1:21" ht="23.25" customHeight="1" x14ac:dyDescent="0.2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ht="23.2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6"/>
    </row>
    <row r="9" spans="1:21" ht="23.25" customHeight="1" x14ac:dyDescent="0.25">
      <c r="A9" s="56"/>
      <c r="B9" s="56"/>
      <c r="C9" s="56"/>
      <c r="D9" s="55"/>
      <c r="E9" s="56"/>
      <c r="F9" s="55"/>
      <c r="G9" s="56"/>
      <c r="H9" s="55"/>
      <c r="I9" s="56"/>
      <c r="J9" s="55"/>
      <c r="K9" s="56"/>
      <c r="L9" s="55"/>
      <c r="M9" s="56"/>
      <c r="N9" s="55"/>
      <c r="O9" s="56"/>
      <c r="P9" s="56"/>
      <c r="Q9" s="56"/>
      <c r="R9" s="56"/>
      <c r="S9" s="56"/>
    </row>
    <row r="10" spans="1:21" ht="18.75" customHeight="1" x14ac:dyDescent="0.25">
      <c r="A10" s="60" t="s">
        <v>2</v>
      </c>
      <c r="B10" s="61" t="s">
        <v>3</v>
      </c>
      <c r="C10" s="59" t="s">
        <v>4</v>
      </c>
      <c r="D10" s="62" t="s">
        <v>5</v>
      </c>
      <c r="E10" s="59"/>
      <c r="F10" s="62" t="s">
        <v>6</v>
      </c>
      <c r="G10" s="59"/>
      <c r="H10" s="62" t="s">
        <v>7</v>
      </c>
      <c r="I10" s="59"/>
      <c r="J10" s="62" t="s">
        <v>8</v>
      </c>
      <c r="K10" s="59"/>
      <c r="L10" s="62" t="s">
        <v>9</v>
      </c>
      <c r="M10" s="59"/>
      <c r="N10" s="62" t="s">
        <v>10</v>
      </c>
      <c r="O10" s="59" t="s">
        <v>11</v>
      </c>
      <c r="P10" s="59" t="s">
        <v>143</v>
      </c>
      <c r="Q10" s="59" t="s">
        <v>144</v>
      </c>
      <c r="R10" s="59" t="s">
        <v>130</v>
      </c>
      <c r="S10" s="59" t="s">
        <v>143</v>
      </c>
      <c r="T10" s="59" t="s">
        <v>144</v>
      </c>
      <c r="U10" s="59" t="s">
        <v>133</v>
      </c>
    </row>
    <row r="11" spans="1:21" ht="36.75" customHeight="1" x14ac:dyDescent="0.25">
      <c r="A11" s="60"/>
      <c r="B11" s="61"/>
      <c r="C11" s="59"/>
      <c r="D11" s="63"/>
      <c r="E11" s="59"/>
      <c r="F11" s="63"/>
      <c r="G11" s="59"/>
      <c r="H11" s="63"/>
      <c r="I11" s="59"/>
      <c r="J11" s="63"/>
      <c r="K11" s="59"/>
      <c r="L11" s="63"/>
      <c r="M11" s="59"/>
      <c r="N11" s="63"/>
      <c r="O11" s="59"/>
      <c r="P11" s="59"/>
      <c r="Q11" s="59"/>
      <c r="R11" s="59"/>
      <c r="S11" s="59"/>
      <c r="T11" s="59"/>
      <c r="U11" s="59"/>
    </row>
    <row r="12" spans="1:21" s="8" customFormat="1" x14ac:dyDescent="0.25">
      <c r="A12" s="4">
        <v>1</v>
      </c>
      <c r="B12" s="5">
        <v>2</v>
      </c>
      <c r="C12" s="6" t="s">
        <v>12</v>
      </c>
      <c r="D12" s="7"/>
      <c r="E12" s="6" t="s">
        <v>12</v>
      </c>
      <c r="F12" s="7"/>
      <c r="G12" s="6" t="s">
        <v>12</v>
      </c>
      <c r="H12" s="7"/>
      <c r="I12" s="6" t="s">
        <v>12</v>
      </c>
      <c r="J12" s="7"/>
      <c r="K12" s="6" t="s">
        <v>12</v>
      </c>
      <c r="L12" s="7">
        <v>4</v>
      </c>
      <c r="M12" s="6" t="s">
        <v>13</v>
      </c>
      <c r="N12" s="7">
        <v>4</v>
      </c>
      <c r="O12" s="6" t="s">
        <v>13</v>
      </c>
      <c r="P12" s="6" t="s">
        <v>12</v>
      </c>
      <c r="Q12" s="50"/>
      <c r="R12" s="52"/>
      <c r="S12" s="52" t="s">
        <v>118</v>
      </c>
      <c r="T12" s="52" t="s">
        <v>12</v>
      </c>
      <c r="U12" s="52" t="s">
        <v>12</v>
      </c>
    </row>
    <row r="13" spans="1:21" ht="28.5" x14ac:dyDescent="0.25">
      <c r="A13" s="9" t="s">
        <v>14</v>
      </c>
      <c r="B13" s="10" t="s">
        <v>15</v>
      </c>
      <c r="C13" s="11">
        <f>SUM(C14+C19+C24)</f>
        <v>97965</v>
      </c>
      <c r="D13" s="11">
        <f t="shared" ref="D13" si="0">SUM(D14+D19+D24)</f>
        <v>0</v>
      </c>
      <c r="E13" s="12">
        <f t="shared" ref="E13:E61" si="1">SUM(C13+D13)</f>
        <v>97965</v>
      </c>
      <c r="F13" s="11">
        <f t="shared" ref="F13" si="2">SUM(F14+F19+F24)</f>
        <v>0</v>
      </c>
      <c r="G13" s="12">
        <f>SUM(E13:F13)</f>
        <v>97965</v>
      </c>
      <c r="H13" s="11">
        <f t="shared" ref="H13:J13" si="3">SUM(H14+H19+H24)</f>
        <v>0</v>
      </c>
      <c r="I13" s="12">
        <f>SUM(G13:H13)</f>
        <v>97965</v>
      </c>
      <c r="J13" s="11">
        <f t="shared" si="3"/>
        <v>0</v>
      </c>
      <c r="K13" s="12">
        <f>SUM(I13:J13)</f>
        <v>97965</v>
      </c>
      <c r="L13" s="11">
        <f t="shared" ref="L13:N13" si="4">SUM(L14+L19+L24)</f>
        <v>0</v>
      </c>
      <c r="M13" s="12">
        <f>SUM(K13:L13)</f>
        <v>97965</v>
      </c>
      <c r="N13" s="11">
        <f t="shared" si="4"/>
        <v>0</v>
      </c>
      <c r="O13" s="12">
        <f>SUM(M13:N13)</f>
        <v>97965</v>
      </c>
      <c r="P13" s="44">
        <f t="shared" ref="P13:T13" si="5">SUM(P14+P19+P24)</f>
        <v>171283.20000000001</v>
      </c>
      <c r="Q13" s="44">
        <f t="shared" si="5"/>
        <v>-105382</v>
      </c>
      <c r="R13" s="44">
        <f>SUM(R14+R19+R24)</f>
        <v>134557.79999999999</v>
      </c>
      <c r="S13" s="44">
        <f t="shared" si="5"/>
        <v>132800</v>
      </c>
      <c r="T13" s="11">
        <f t="shared" si="5"/>
        <v>-13716</v>
      </c>
      <c r="U13" s="44">
        <f>SUM(U14+U19+U24)</f>
        <v>132800</v>
      </c>
    </row>
    <row r="14" spans="1:21" ht="42.75" hidden="1" x14ac:dyDescent="0.25">
      <c r="A14" s="9" t="s">
        <v>16</v>
      </c>
      <c r="B14" s="10" t="s">
        <v>17</v>
      </c>
      <c r="C14" s="11">
        <f>C16</f>
        <v>0</v>
      </c>
      <c r="D14" s="11">
        <f t="shared" ref="D14" si="6">D16</f>
        <v>0</v>
      </c>
      <c r="E14" s="12">
        <f t="shared" si="1"/>
        <v>0</v>
      </c>
      <c r="F14" s="11">
        <f t="shared" ref="F14" si="7">F16</f>
        <v>0</v>
      </c>
      <c r="G14" s="12">
        <f t="shared" ref="G14:G61" si="8">SUM(E14:F14)</f>
        <v>0</v>
      </c>
      <c r="H14" s="11">
        <f t="shared" ref="H14:J14" si="9">H16</f>
        <v>0</v>
      </c>
      <c r="I14" s="12">
        <f t="shared" ref="I14:I61" si="10">SUM(G14:H14)</f>
        <v>0</v>
      </c>
      <c r="J14" s="11">
        <f t="shared" si="9"/>
        <v>0</v>
      </c>
      <c r="K14" s="12">
        <f t="shared" ref="K14:K61" si="11">SUM(I14:J14)</f>
        <v>0</v>
      </c>
      <c r="L14" s="11">
        <f t="shared" ref="L14:N14" si="12">L16</f>
        <v>0</v>
      </c>
      <c r="M14" s="12">
        <f t="shared" ref="M14:M61" si="13">SUM(K14:L14)</f>
        <v>0</v>
      </c>
      <c r="N14" s="11">
        <f t="shared" si="12"/>
        <v>0</v>
      </c>
      <c r="O14" s="12">
        <f t="shared" ref="O14:O61" si="14">SUM(M14:N14)</f>
        <v>0</v>
      </c>
      <c r="P14" s="44">
        <f t="shared" ref="P14:U14" si="15">P16</f>
        <v>0</v>
      </c>
      <c r="Q14" s="44">
        <f t="shared" si="15"/>
        <v>0</v>
      </c>
      <c r="R14" s="44">
        <f t="shared" si="15"/>
        <v>0</v>
      </c>
      <c r="S14" s="44">
        <f t="shared" si="15"/>
        <v>0</v>
      </c>
      <c r="T14" s="11">
        <f t="shared" si="15"/>
        <v>0</v>
      </c>
      <c r="U14" s="44">
        <f t="shared" si="15"/>
        <v>0</v>
      </c>
    </row>
    <row r="15" spans="1:21" ht="45" hidden="1" x14ac:dyDescent="0.25">
      <c r="A15" s="13" t="s">
        <v>18</v>
      </c>
      <c r="B15" s="14" t="s">
        <v>19</v>
      </c>
      <c r="C15" s="15" t="s">
        <v>20</v>
      </c>
      <c r="D15" s="16"/>
      <c r="E15" s="12">
        <f t="shared" si="1"/>
        <v>0</v>
      </c>
      <c r="F15" s="16"/>
      <c r="G15" s="12">
        <f t="shared" si="8"/>
        <v>0</v>
      </c>
      <c r="H15" s="16"/>
      <c r="I15" s="12">
        <f t="shared" si="10"/>
        <v>0</v>
      </c>
      <c r="J15" s="16"/>
      <c r="K15" s="12">
        <f t="shared" si="11"/>
        <v>0</v>
      </c>
      <c r="L15" s="17"/>
      <c r="M15" s="12">
        <f t="shared" si="13"/>
        <v>0</v>
      </c>
      <c r="N15" s="17"/>
      <c r="O15" s="12">
        <f t="shared" si="14"/>
        <v>0</v>
      </c>
      <c r="P15" s="14" t="s">
        <v>20</v>
      </c>
      <c r="Q15" s="14"/>
      <c r="R15" s="14" t="s">
        <v>20</v>
      </c>
      <c r="S15" s="14" t="s">
        <v>20</v>
      </c>
      <c r="T15" s="15" t="s">
        <v>20</v>
      </c>
      <c r="U15" s="14" t="s">
        <v>20</v>
      </c>
    </row>
    <row r="16" spans="1:21" ht="45" hidden="1" x14ac:dyDescent="0.25">
      <c r="A16" s="13" t="s">
        <v>21</v>
      </c>
      <c r="B16" s="14" t="s">
        <v>22</v>
      </c>
      <c r="C16" s="12">
        <f>C18</f>
        <v>0</v>
      </c>
      <c r="D16" s="12">
        <f t="shared" ref="D16" si="16">D18</f>
        <v>0</v>
      </c>
      <c r="E16" s="12">
        <f t="shared" si="1"/>
        <v>0</v>
      </c>
      <c r="F16" s="12">
        <f t="shared" ref="F16" si="17">F18</f>
        <v>0</v>
      </c>
      <c r="G16" s="12">
        <f t="shared" si="8"/>
        <v>0</v>
      </c>
      <c r="H16" s="12">
        <f t="shared" ref="H16:J16" si="18">H18</f>
        <v>0</v>
      </c>
      <c r="I16" s="12">
        <f t="shared" si="10"/>
        <v>0</v>
      </c>
      <c r="J16" s="12">
        <f t="shared" si="18"/>
        <v>0</v>
      </c>
      <c r="K16" s="12">
        <f t="shared" si="11"/>
        <v>0</v>
      </c>
      <c r="L16" s="12">
        <f t="shared" ref="L16:N16" si="19">L18</f>
        <v>0</v>
      </c>
      <c r="M16" s="12">
        <f t="shared" si="13"/>
        <v>0</v>
      </c>
      <c r="N16" s="12">
        <f t="shared" si="19"/>
        <v>0</v>
      </c>
      <c r="O16" s="12">
        <f t="shared" si="14"/>
        <v>0</v>
      </c>
      <c r="P16" s="45">
        <f>P18</f>
        <v>0</v>
      </c>
      <c r="Q16" s="45"/>
      <c r="R16" s="45">
        <f>R18</f>
        <v>0</v>
      </c>
      <c r="S16" s="45">
        <f>S18</f>
        <v>0</v>
      </c>
      <c r="T16" s="12">
        <f>T18</f>
        <v>0</v>
      </c>
      <c r="U16" s="45">
        <f>U18</f>
        <v>0</v>
      </c>
    </row>
    <row r="17" spans="1:21" ht="45" hidden="1" x14ac:dyDescent="0.25">
      <c r="A17" s="13" t="s">
        <v>23</v>
      </c>
      <c r="B17" s="14" t="s">
        <v>24</v>
      </c>
      <c r="C17" s="18">
        <f>SUM(C18)</f>
        <v>0</v>
      </c>
      <c r="D17" s="16"/>
      <c r="E17" s="12">
        <f t="shared" si="1"/>
        <v>0</v>
      </c>
      <c r="F17" s="16"/>
      <c r="G17" s="12">
        <f t="shared" si="8"/>
        <v>0</v>
      </c>
      <c r="H17" s="16"/>
      <c r="I17" s="12">
        <f t="shared" si="10"/>
        <v>0</v>
      </c>
      <c r="J17" s="16"/>
      <c r="K17" s="12">
        <f t="shared" si="11"/>
        <v>0</v>
      </c>
      <c r="L17" s="17"/>
      <c r="M17" s="12">
        <f t="shared" si="13"/>
        <v>0</v>
      </c>
      <c r="N17" s="17"/>
      <c r="O17" s="12">
        <f t="shared" si="14"/>
        <v>0</v>
      </c>
      <c r="P17" s="45">
        <f>SUM(P18)</f>
        <v>0</v>
      </c>
      <c r="Q17" s="45"/>
      <c r="R17" s="45">
        <f>SUM(R18)</f>
        <v>0</v>
      </c>
      <c r="S17" s="45">
        <f>SUM(S18)</f>
        <v>0</v>
      </c>
      <c r="T17" s="18">
        <f>SUM(T18)</f>
        <v>0</v>
      </c>
      <c r="U17" s="45">
        <f>SUM(U18)</f>
        <v>0</v>
      </c>
    </row>
    <row r="18" spans="1:21" ht="45" hidden="1" x14ac:dyDescent="0.25">
      <c r="A18" s="13" t="s">
        <v>25</v>
      </c>
      <c r="B18" s="14" t="s">
        <v>26</v>
      </c>
      <c r="C18" s="18">
        <v>0</v>
      </c>
      <c r="D18" s="18">
        <v>0</v>
      </c>
      <c r="E18" s="12">
        <f t="shared" si="1"/>
        <v>0</v>
      </c>
      <c r="F18" s="18">
        <v>0</v>
      </c>
      <c r="G18" s="12">
        <f t="shared" si="8"/>
        <v>0</v>
      </c>
      <c r="H18" s="18">
        <v>0</v>
      </c>
      <c r="I18" s="12">
        <f t="shared" si="10"/>
        <v>0</v>
      </c>
      <c r="J18" s="18">
        <v>0</v>
      </c>
      <c r="K18" s="12">
        <f t="shared" si="11"/>
        <v>0</v>
      </c>
      <c r="L18" s="18">
        <v>0</v>
      </c>
      <c r="M18" s="12">
        <f t="shared" si="13"/>
        <v>0</v>
      </c>
      <c r="N18" s="18">
        <v>0</v>
      </c>
      <c r="O18" s="12">
        <f t="shared" si="14"/>
        <v>0</v>
      </c>
      <c r="P18" s="45">
        <v>0</v>
      </c>
      <c r="Q18" s="45"/>
      <c r="R18" s="45">
        <v>0</v>
      </c>
      <c r="S18" s="45">
        <v>0</v>
      </c>
      <c r="T18" s="18">
        <v>0</v>
      </c>
      <c r="U18" s="45">
        <v>0</v>
      </c>
    </row>
    <row r="19" spans="1:21" ht="28.5" x14ac:dyDescent="0.25">
      <c r="A19" s="9" t="s">
        <v>27</v>
      </c>
      <c r="B19" s="10" t="s">
        <v>28</v>
      </c>
      <c r="C19" s="11">
        <f>SUM(C20+C22)</f>
        <v>97965</v>
      </c>
      <c r="D19" s="11">
        <f t="shared" ref="D19" si="20">SUM(D20+D22)</f>
        <v>0</v>
      </c>
      <c r="E19" s="12">
        <f t="shared" si="1"/>
        <v>97965</v>
      </c>
      <c r="F19" s="11">
        <f t="shared" ref="F19" si="21">SUM(F20+F22)</f>
        <v>0</v>
      </c>
      <c r="G19" s="12">
        <f t="shared" si="8"/>
        <v>97965</v>
      </c>
      <c r="H19" s="11">
        <f t="shared" ref="H19:J19" si="22">SUM(H20+H22)</f>
        <v>0</v>
      </c>
      <c r="I19" s="12">
        <f t="shared" si="10"/>
        <v>97965</v>
      </c>
      <c r="J19" s="11">
        <f t="shared" si="22"/>
        <v>0</v>
      </c>
      <c r="K19" s="12">
        <f t="shared" si="11"/>
        <v>97965</v>
      </c>
      <c r="L19" s="11">
        <f t="shared" ref="L19:N19" si="23">SUM(L20+L22)</f>
        <v>0</v>
      </c>
      <c r="M19" s="12">
        <f t="shared" si="13"/>
        <v>97965</v>
      </c>
      <c r="N19" s="11">
        <f t="shared" si="23"/>
        <v>0</v>
      </c>
      <c r="O19" s="12">
        <f t="shared" si="14"/>
        <v>97965</v>
      </c>
      <c r="P19" s="44">
        <f t="shared" ref="P19:T19" si="24">SUM(P20+P22)</f>
        <v>171283.20000000001</v>
      </c>
      <c r="Q19" s="44">
        <f t="shared" si="24"/>
        <v>0</v>
      </c>
      <c r="R19" s="44">
        <f>SUM(R20+R22)</f>
        <v>304106.8</v>
      </c>
      <c r="S19" s="44">
        <f t="shared" si="24"/>
        <v>132800</v>
      </c>
      <c r="T19" s="11">
        <f t="shared" si="24"/>
        <v>0</v>
      </c>
      <c r="U19" s="44">
        <f>SUM(U20+U22)</f>
        <v>146516</v>
      </c>
    </row>
    <row r="20" spans="1:21" ht="30" x14ac:dyDescent="0.25">
      <c r="A20" s="13" t="s">
        <v>29</v>
      </c>
      <c r="B20" s="14" t="s">
        <v>30</v>
      </c>
      <c r="C20" s="18">
        <f>SUM(C21)</f>
        <v>193716.5</v>
      </c>
      <c r="D20" s="18">
        <f t="shared" ref="D20:N20" si="25">SUM(D21)</f>
        <v>0</v>
      </c>
      <c r="E20" s="12">
        <f t="shared" si="1"/>
        <v>193716.5</v>
      </c>
      <c r="F20" s="18">
        <f t="shared" si="25"/>
        <v>0</v>
      </c>
      <c r="G20" s="12">
        <f t="shared" si="8"/>
        <v>193716.5</v>
      </c>
      <c r="H20" s="18">
        <f t="shared" si="25"/>
        <v>0</v>
      </c>
      <c r="I20" s="12">
        <f t="shared" si="10"/>
        <v>193716.5</v>
      </c>
      <c r="J20" s="18">
        <f t="shared" si="25"/>
        <v>0</v>
      </c>
      <c r="K20" s="12">
        <f t="shared" si="11"/>
        <v>193716.5</v>
      </c>
      <c r="L20" s="18">
        <f t="shared" si="25"/>
        <v>0</v>
      </c>
      <c r="M20" s="12">
        <f t="shared" si="13"/>
        <v>193716.5</v>
      </c>
      <c r="N20" s="18">
        <f t="shared" si="25"/>
        <v>0</v>
      </c>
      <c r="O20" s="12">
        <f t="shared" si="14"/>
        <v>193716.5</v>
      </c>
      <c r="P20" s="45">
        <f>SUM(P21)</f>
        <v>381597.7</v>
      </c>
      <c r="Q20" s="45">
        <f>Q21</f>
        <v>0</v>
      </c>
      <c r="R20" s="45">
        <f>R21</f>
        <v>364457.7</v>
      </c>
      <c r="S20" s="45">
        <f>SUM(S21)</f>
        <v>384083.20000000001</v>
      </c>
      <c r="T20" s="18">
        <f>SUM(T21)</f>
        <v>0</v>
      </c>
      <c r="U20" s="45">
        <f>SUM(U21)</f>
        <v>510973.7</v>
      </c>
    </row>
    <row r="21" spans="1:21" ht="30" x14ac:dyDescent="0.25">
      <c r="A21" s="13" t="s">
        <v>31</v>
      </c>
      <c r="B21" s="14" t="s">
        <v>128</v>
      </c>
      <c r="C21" s="18">
        <v>193716.5</v>
      </c>
      <c r="D21" s="16"/>
      <c r="E21" s="12">
        <f t="shared" si="1"/>
        <v>193716.5</v>
      </c>
      <c r="F21" s="16"/>
      <c r="G21" s="12">
        <f t="shared" si="8"/>
        <v>193716.5</v>
      </c>
      <c r="H21" s="19"/>
      <c r="I21" s="12">
        <f t="shared" si="10"/>
        <v>193716.5</v>
      </c>
      <c r="J21" s="19"/>
      <c r="K21" s="12">
        <f t="shared" si="11"/>
        <v>193716.5</v>
      </c>
      <c r="L21" s="17"/>
      <c r="M21" s="12">
        <f t="shared" si="13"/>
        <v>193716.5</v>
      </c>
      <c r="N21" s="17"/>
      <c r="O21" s="12">
        <f t="shared" si="14"/>
        <v>193716.5</v>
      </c>
      <c r="P21" s="45">
        <f>130314.5+131283.2+70000+50000</f>
        <v>381597.7</v>
      </c>
      <c r="Q21" s="45"/>
      <c r="R21" s="45">
        <v>364457.7</v>
      </c>
      <c r="S21" s="45">
        <f>131283.2+132800+70000+50000</f>
        <v>384083.20000000001</v>
      </c>
      <c r="T21" s="18"/>
      <c r="U21" s="45">
        <v>510973.7</v>
      </c>
    </row>
    <row r="22" spans="1:21" ht="30" x14ac:dyDescent="0.25">
      <c r="A22" s="13" t="s">
        <v>32</v>
      </c>
      <c r="B22" s="14" t="s">
        <v>33</v>
      </c>
      <c r="C22" s="18">
        <f>SUM(C23)</f>
        <v>-95751.5</v>
      </c>
      <c r="D22" s="18">
        <f t="shared" ref="D22:N22" si="26">SUM(D23)</f>
        <v>0</v>
      </c>
      <c r="E22" s="12">
        <f t="shared" si="1"/>
        <v>-95751.5</v>
      </c>
      <c r="F22" s="18">
        <f t="shared" si="26"/>
        <v>0</v>
      </c>
      <c r="G22" s="12">
        <f t="shared" si="8"/>
        <v>-95751.5</v>
      </c>
      <c r="H22" s="18">
        <f t="shared" si="26"/>
        <v>0</v>
      </c>
      <c r="I22" s="12">
        <f t="shared" si="10"/>
        <v>-95751.5</v>
      </c>
      <c r="J22" s="18">
        <f t="shared" si="26"/>
        <v>0</v>
      </c>
      <c r="K22" s="12">
        <f t="shared" si="11"/>
        <v>-95751.5</v>
      </c>
      <c r="L22" s="18">
        <f t="shared" si="26"/>
        <v>0</v>
      </c>
      <c r="M22" s="12">
        <f t="shared" si="13"/>
        <v>-95751.5</v>
      </c>
      <c r="N22" s="18">
        <f t="shared" si="26"/>
        <v>0</v>
      </c>
      <c r="O22" s="12">
        <f t="shared" si="14"/>
        <v>-95751.5</v>
      </c>
      <c r="P22" s="45">
        <f>SUM(P23)</f>
        <v>-210314.5</v>
      </c>
      <c r="Q22" s="45">
        <f>Q23</f>
        <v>0</v>
      </c>
      <c r="R22" s="45">
        <f>R23</f>
        <v>-60350.9</v>
      </c>
      <c r="S22" s="45">
        <f>SUM(S23)</f>
        <v>-251283.20000000001</v>
      </c>
      <c r="T22" s="18">
        <f>SUM(T23)</f>
        <v>0</v>
      </c>
      <c r="U22" s="45">
        <f>SUM(U23)</f>
        <v>-364457.7</v>
      </c>
    </row>
    <row r="23" spans="1:21" ht="30" x14ac:dyDescent="0.25">
      <c r="A23" s="13" t="s">
        <v>34</v>
      </c>
      <c r="B23" s="14" t="s">
        <v>129</v>
      </c>
      <c r="C23" s="18">
        <v>-95751.5</v>
      </c>
      <c r="D23" s="16"/>
      <c r="E23" s="12">
        <f t="shared" si="1"/>
        <v>-95751.5</v>
      </c>
      <c r="F23" s="16"/>
      <c r="G23" s="12">
        <f t="shared" si="8"/>
        <v>-95751.5</v>
      </c>
      <c r="H23" s="19"/>
      <c r="I23" s="12">
        <f t="shared" si="10"/>
        <v>-95751.5</v>
      </c>
      <c r="J23" s="19"/>
      <c r="K23" s="12">
        <f t="shared" si="11"/>
        <v>-95751.5</v>
      </c>
      <c r="L23" s="17"/>
      <c r="M23" s="12">
        <f t="shared" si="13"/>
        <v>-95751.5</v>
      </c>
      <c r="N23" s="17"/>
      <c r="O23" s="12">
        <f t="shared" si="14"/>
        <v>-95751.5</v>
      </c>
      <c r="P23" s="45">
        <f>-пр11!C17-30000-50000</f>
        <v>-210314.5</v>
      </c>
      <c r="Q23" s="45"/>
      <c r="R23" s="45">
        <f>-пр11!K19</f>
        <v>-60350.9</v>
      </c>
      <c r="S23" s="45">
        <f>-131283.2-70000-50000</f>
        <v>-251283.20000000001</v>
      </c>
      <c r="T23" s="18"/>
      <c r="U23" s="45">
        <v>-364457.7</v>
      </c>
    </row>
    <row r="24" spans="1:21" s="23" customFormat="1" ht="28.5" x14ac:dyDescent="0.25">
      <c r="A24" s="20" t="s">
        <v>35</v>
      </c>
      <c r="B24" s="21" t="s">
        <v>36</v>
      </c>
      <c r="C24" s="22">
        <f>C25+C27</f>
        <v>0</v>
      </c>
      <c r="D24" s="22">
        <f t="shared" ref="D24" si="27">D25+D27</f>
        <v>0</v>
      </c>
      <c r="E24" s="12">
        <f t="shared" si="1"/>
        <v>0</v>
      </c>
      <c r="F24" s="22">
        <f t="shared" ref="F24" si="28">F25+F27</f>
        <v>0</v>
      </c>
      <c r="G24" s="12">
        <f t="shared" si="8"/>
        <v>0</v>
      </c>
      <c r="H24" s="22">
        <f t="shared" ref="H24:J24" si="29">H25+H27</f>
        <v>0</v>
      </c>
      <c r="I24" s="12">
        <f t="shared" si="10"/>
        <v>0</v>
      </c>
      <c r="J24" s="22">
        <f t="shared" si="29"/>
        <v>0</v>
      </c>
      <c r="K24" s="12">
        <f t="shared" si="11"/>
        <v>0</v>
      </c>
      <c r="L24" s="22">
        <f t="shared" ref="L24:N24" si="30">L25+L27</f>
        <v>0</v>
      </c>
      <c r="M24" s="12">
        <f t="shared" si="13"/>
        <v>0</v>
      </c>
      <c r="N24" s="22">
        <f t="shared" si="30"/>
        <v>0</v>
      </c>
      <c r="O24" s="12">
        <f t="shared" si="14"/>
        <v>0</v>
      </c>
      <c r="P24" s="44">
        <f t="shared" ref="P24:U24" si="31">P25+P27</f>
        <v>0</v>
      </c>
      <c r="Q24" s="44">
        <f t="shared" si="31"/>
        <v>-105382</v>
      </c>
      <c r="R24" s="44">
        <f t="shared" si="31"/>
        <v>-169549</v>
      </c>
      <c r="S24" s="44">
        <f t="shared" si="31"/>
        <v>0</v>
      </c>
      <c r="T24" s="11">
        <f t="shared" si="31"/>
        <v>-13716</v>
      </c>
      <c r="U24" s="44">
        <f t="shared" si="31"/>
        <v>-13716</v>
      </c>
    </row>
    <row r="25" spans="1:21" s="23" customFormat="1" ht="30" x14ac:dyDescent="0.25">
      <c r="A25" s="24" t="s">
        <v>37</v>
      </c>
      <c r="B25" s="25" t="s">
        <v>38</v>
      </c>
      <c r="C25" s="26">
        <f>C26</f>
        <v>0</v>
      </c>
      <c r="D25" s="26">
        <f t="shared" ref="D25:N25" si="32">D26</f>
        <v>0</v>
      </c>
      <c r="E25" s="12">
        <f t="shared" si="1"/>
        <v>0</v>
      </c>
      <c r="F25" s="26">
        <f t="shared" si="32"/>
        <v>0</v>
      </c>
      <c r="G25" s="12">
        <f t="shared" si="8"/>
        <v>0</v>
      </c>
      <c r="H25" s="26">
        <f t="shared" si="32"/>
        <v>0</v>
      </c>
      <c r="I25" s="12">
        <f t="shared" si="10"/>
        <v>0</v>
      </c>
      <c r="J25" s="26">
        <f t="shared" si="32"/>
        <v>0</v>
      </c>
      <c r="K25" s="12">
        <f t="shared" si="11"/>
        <v>0</v>
      </c>
      <c r="L25" s="26">
        <f t="shared" si="32"/>
        <v>0</v>
      </c>
      <c r="M25" s="12">
        <f t="shared" si="13"/>
        <v>0</v>
      </c>
      <c r="N25" s="26">
        <f t="shared" si="32"/>
        <v>0</v>
      </c>
      <c r="O25" s="12">
        <f t="shared" si="14"/>
        <v>0</v>
      </c>
      <c r="P25" s="45">
        <f>P26</f>
        <v>0</v>
      </c>
      <c r="Q25" s="45">
        <f t="shared" ref="Q25:R25" si="33">Q26</f>
        <v>0</v>
      </c>
      <c r="R25" s="45">
        <f t="shared" si="33"/>
        <v>0</v>
      </c>
      <c r="S25" s="45">
        <f>S26</f>
        <v>0</v>
      </c>
      <c r="T25" s="45">
        <f>T26</f>
        <v>0</v>
      </c>
      <c r="U25" s="45">
        <f>U26</f>
        <v>0</v>
      </c>
    </row>
    <row r="26" spans="1:21" s="23" customFormat="1" ht="30" x14ac:dyDescent="0.25">
      <c r="A26" s="24" t="s">
        <v>39</v>
      </c>
      <c r="B26" s="25" t="s">
        <v>126</v>
      </c>
      <c r="C26" s="26"/>
      <c r="D26" s="27"/>
      <c r="E26" s="12">
        <f t="shared" si="1"/>
        <v>0</v>
      </c>
      <c r="F26" s="27"/>
      <c r="G26" s="12">
        <f t="shared" si="8"/>
        <v>0</v>
      </c>
      <c r="H26" s="27"/>
      <c r="I26" s="12">
        <f t="shared" si="10"/>
        <v>0</v>
      </c>
      <c r="J26" s="27"/>
      <c r="K26" s="12">
        <f t="shared" si="11"/>
        <v>0</v>
      </c>
      <c r="L26" s="28"/>
      <c r="M26" s="12">
        <f t="shared" si="13"/>
        <v>0</v>
      </c>
      <c r="N26" s="28"/>
      <c r="O26" s="12">
        <f t="shared" si="14"/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</row>
    <row r="27" spans="1:21" s="23" customFormat="1" ht="45" x14ac:dyDescent="0.25">
      <c r="A27" s="24" t="s">
        <v>40</v>
      </c>
      <c r="B27" s="25" t="s">
        <v>41</v>
      </c>
      <c r="C27" s="26">
        <f>SUM(C28)</f>
        <v>0</v>
      </c>
      <c r="D27" s="26">
        <f t="shared" ref="D27:N27" si="34">SUM(D28)</f>
        <v>0</v>
      </c>
      <c r="E27" s="12">
        <f t="shared" si="1"/>
        <v>0</v>
      </c>
      <c r="F27" s="26">
        <f t="shared" si="34"/>
        <v>0</v>
      </c>
      <c r="G27" s="12">
        <f t="shared" si="8"/>
        <v>0</v>
      </c>
      <c r="H27" s="26">
        <f t="shared" si="34"/>
        <v>0</v>
      </c>
      <c r="I27" s="12">
        <f t="shared" si="10"/>
        <v>0</v>
      </c>
      <c r="J27" s="26">
        <f t="shared" si="34"/>
        <v>0</v>
      </c>
      <c r="K27" s="12">
        <f t="shared" si="11"/>
        <v>0</v>
      </c>
      <c r="L27" s="26">
        <f t="shared" si="34"/>
        <v>0</v>
      </c>
      <c r="M27" s="12">
        <f t="shared" si="13"/>
        <v>0</v>
      </c>
      <c r="N27" s="26">
        <f t="shared" si="34"/>
        <v>0</v>
      </c>
      <c r="O27" s="12">
        <f t="shared" si="14"/>
        <v>0</v>
      </c>
      <c r="P27" s="45">
        <f>SUM(P28)</f>
        <v>0</v>
      </c>
      <c r="Q27" s="45">
        <f>SUM(Q28)</f>
        <v>-105382</v>
      </c>
      <c r="R27" s="45">
        <f t="shared" ref="R27" si="35">SUM(R28)</f>
        <v>-169549</v>
      </c>
      <c r="S27" s="45">
        <f>SUM(S28)</f>
        <v>0</v>
      </c>
      <c r="T27" s="18">
        <f>SUM(T28)</f>
        <v>-13716</v>
      </c>
      <c r="U27" s="45">
        <f>SUM(U28)</f>
        <v>-13716</v>
      </c>
    </row>
    <row r="28" spans="1:21" s="23" customFormat="1" ht="45" x14ac:dyDescent="0.25">
      <c r="A28" s="24" t="s">
        <v>42</v>
      </c>
      <c r="B28" s="25" t="s">
        <v>127</v>
      </c>
      <c r="C28" s="26"/>
      <c r="D28" s="29"/>
      <c r="E28" s="12">
        <f t="shared" si="1"/>
        <v>0</v>
      </c>
      <c r="F28" s="29"/>
      <c r="G28" s="12">
        <f t="shared" si="8"/>
        <v>0</v>
      </c>
      <c r="H28" s="29"/>
      <c r="I28" s="12">
        <f t="shared" si="10"/>
        <v>0</v>
      </c>
      <c r="J28" s="29"/>
      <c r="K28" s="12">
        <f t="shared" si="11"/>
        <v>0</v>
      </c>
      <c r="L28" s="28"/>
      <c r="M28" s="12">
        <f t="shared" si="13"/>
        <v>0</v>
      </c>
      <c r="N28" s="28"/>
      <c r="O28" s="12">
        <f t="shared" si="14"/>
        <v>0</v>
      </c>
      <c r="P28" s="45"/>
      <c r="Q28" s="45">
        <f>-13716-91666</f>
        <v>-105382</v>
      </c>
      <c r="R28" s="45">
        <v>-169549</v>
      </c>
      <c r="S28" s="45"/>
      <c r="T28" s="18">
        <v>-13716</v>
      </c>
      <c r="U28" s="45">
        <f>S28+T28</f>
        <v>-13716</v>
      </c>
    </row>
    <row r="29" spans="1:21" s="23" customFormat="1" ht="28.5" hidden="1" customHeight="1" x14ac:dyDescent="0.25">
      <c r="A29" s="20" t="s">
        <v>43</v>
      </c>
      <c r="B29" s="21" t="s">
        <v>44</v>
      </c>
      <c r="C29" s="22">
        <f>C30+C33+C36</f>
        <v>0</v>
      </c>
      <c r="D29" s="29"/>
      <c r="E29" s="12">
        <f t="shared" si="1"/>
        <v>0</v>
      </c>
      <c r="F29" s="29"/>
      <c r="G29" s="12">
        <f t="shared" si="8"/>
        <v>0</v>
      </c>
      <c r="H29" s="29"/>
      <c r="I29" s="12">
        <f t="shared" si="10"/>
        <v>0</v>
      </c>
      <c r="J29" s="29"/>
      <c r="K29" s="12">
        <f t="shared" si="11"/>
        <v>0</v>
      </c>
      <c r="L29" s="28"/>
      <c r="M29" s="12">
        <f t="shared" si="13"/>
        <v>0</v>
      </c>
      <c r="N29" s="28"/>
      <c r="O29" s="12">
        <f t="shared" si="14"/>
        <v>0</v>
      </c>
      <c r="P29" s="44">
        <f>P30+P33+P36</f>
        <v>0</v>
      </c>
      <c r="Q29" s="44"/>
      <c r="R29" s="44"/>
      <c r="S29" s="44">
        <f>S30+S33+S36</f>
        <v>0</v>
      </c>
      <c r="T29" s="11">
        <f>T30+T33+T36</f>
        <v>0</v>
      </c>
      <c r="U29" s="11">
        <f>U30+U33+U36</f>
        <v>0</v>
      </c>
    </row>
    <row r="30" spans="1:21" s="23" customFormat="1" ht="30" hidden="1" customHeight="1" x14ac:dyDescent="0.25">
      <c r="A30" s="24" t="s">
        <v>45</v>
      </c>
      <c r="B30" s="25" t="s">
        <v>46</v>
      </c>
      <c r="C30" s="26">
        <f>C31</f>
        <v>0</v>
      </c>
      <c r="D30" s="29"/>
      <c r="E30" s="12">
        <f t="shared" si="1"/>
        <v>0</v>
      </c>
      <c r="F30" s="29"/>
      <c r="G30" s="12">
        <f t="shared" si="8"/>
        <v>0</v>
      </c>
      <c r="H30" s="29"/>
      <c r="I30" s="12">
        <f t="shared" si="10"/>
        <v>0</v>
      </c>
      <c r="J30" s="29"/>
      <c r="K30" s="12">
        <f t="shared" si="11"/>
        <v>0</v>
      </c>
      <c r="L30" s="28"/>
      <c r="M30" s="12">
        <f t="shared" si="13"/>
        <v>0</v>
      </c>
      <c r="N30" s="28"/>
      <c r="O30" s="12">
        <f t="shared" si="14"/>
        <v>0</v>
      </c>
      <c r="P30" s="45">
        <f t="shared" ref="P30:U31" si="36">P31</f>
        <v>0</v>
      </c>
      <c r="Q30" s="45"/>
      <c r="R30" s="45"/>
      <c r="S30" s="45">
        <f t="shared" si="36"/>
        <v>0</v>
      </c>
      <c r="T30" s="18">
        <f t="shared" si="36"/>
        <v>0</v>
      </c>
      <c r="U30" s="18">
        <f t="shared" si="36"/>
        <v>0</v>
      </c>
    </row>
    <row r="31" spans="1:21" s="23" customFormat="1" ht="30" hidden="1" customHeight="1" x14ac:dyDescent="0.25">
      <c r="A31" s="24" t="s">
        <v>47</v>
      </c>
      <c r="B31" s="25" t="s">
        <v>48</v>
      </c>
      <c r="C31" s="26">
        <f>C32</f>
        <v>0</v>
      </c>
      <c r="D31" s="29"/>
      <c r="E31" s="12">
        <f t="shared" si="1"/>
        <v>0</v>
      </c>
      <c r="F31" s="29"/>
      <c r="G31" s="12">
        <f t="shared" si="8"/>
        <v>0</v>
      </c>
      <c r="H31" s="29"/>
      <c r="I31" s="12">
        <f t="shared" si="10"/>
        <v>0</v>
      </c>
      <c r="J31" s="29"/>
      <c r="K31" s="12">
        <f t="shared" si="11"/>
        <v>0</v>
      </c>
      <c r="L31" s="28"/>
      <c r="M31" s="12">
        <f t="shared" si="13"/>
        <v>0</v>
      </c>
      <c r="N31" s="28"/>
      <c r="O31" s="12">
        <f t="shared" si="14"/>
        <v>0</v>
      </c>
      <c r="P31" s="45">
        <f t="shared" si="36"/>
        <v>0</v>
      </c>
      <c r="Q31" s="45"/>
      <c r="R31" s="45"/>
      <c r="S31" s="45">
        <f t="shared" si="36"/>
        <v>0</v>
      </c>
      <c r="T31" s="18">
        <f t="shared" si="36"/>
        <v>0</v>
      </c>
      <c r="U31" s="18">
        <f t="shared" si="36"/>
        <v>0</v>
      </c>
    </row>
    <row r="32" spans="1:21" s="23" customFormat="1" ht="45" hidden="1" customHeight="1" x14ac:dyDescent="0.25">
      <c r="A32" s="24" t="s">
        <v>49</v>
      </c>
      <c r="B32" s="25" t="s">
        <v>50</v>
      </c>
      <c r="C32" s="26">
        <v>0</v>
      </c>
      <c r="D32" s="29"/>
      <c r="E32" s="12">
        <f t="shared" si="1"/>
        <v>0</v>
      </c>
      <c r="F32" s="29"/>
      <c r="G32" s="12">
        <f t="shared" si="8"/>
        <v>0</v>
      </c>
      <c r="H32" s="29"/>
      <c r="I32" s="12">
        <f t="shared" si="10"/>
        <v>0</v>
      </c>
      <c r="J32" s="29"/>
      <c r="K32" s="12">
        <f t="shared" si="11"/>
        <v>0</v>
      </c>
      <c r="L32" s="28"/>
      <c r="M32" s="12">
        <f t="shared" si="13"/>
        <v>0</v>
      </c>
      <c r="N32" s="28"/>
      <c r="O32" s="12">
        <f t="shared" si="14"/>
        <v>0</v>
      </c>
      <c r="P32" s="45">
        <v>0</v>
      </c>
      <c r="Q32" s="45"/>
      <c r="R32" s="45"/>
      <c r="S32" s="45">
        <v>0</v>
      </c>
      <c r="T32" s="18">
        <v>0</v>
      </c>
      <c r="U32" s="18">
        <v>0</v>
      </c>
    </row>
    <row r="33" spans="1:21" s="23" customFormat="1" ht="30" hidden="1" customHeight="1" x14ac:dyDescent="0.25">
      <c r="A33" s="24" t="s">
        <v>51</v>
      </c>
      <c r="B33" s="25" t="s">
        <v>52</v>
      </c>
      <c r="C33" s="26">
        <f>C34</f>
        <v>0</v>
      </c>
      <c r="D33" s="29"/>
      <c r="E33" s="12">
        <f t="shared" si="1"/>
        <v>0</v>
      </c>
      <c r="F33" s="29"/>
      <c r="G33" s="12">
        <f t="shared" si="8"/>
        <v>0</v>
      </c>
      <c r="H33" s="29"/>
      <c r="I33" s="12">
        <f t="shared" si="10"/>
        <v>0</v>
      </c>
      <c r="J33" s="29"/>
      <c r="K33" s="12">
        <f t="shared" si="11"/>
        <v>0</v>
      </c>
      <c r="L33" s="28"/>
      <c r="M33" s="12">
        <f t="shared" si="13"/>
        <v>0</v>
      </c>
      <c r="N33" s="28"/>
      <c r="O33" s="12">
        <f t="shared" si="14"/>
        <v>0</v>
      </c>
      <c r="P33" s="45">
        <f t="shared" ref="P33:U34" si="37">P34</f>
        <v>0</v>
      </c>
      <c r="Q33" s="45"/>
      <c r="R33" s="45"/>
      <c r="S33" s="45">
        <f t="shared" si="37"/>
        <v>0</v>
      </c>
      <c r="T33" s="18">
        <f t="shared" si="37"/>
        <v>0</v>
      </c>
      <c r="U33" s="18">
        <f t="shared" si="37"/>
        <v>0</v>
      </c>
    </row>
    <row r="34" spans="1:21" s="23" customFormat="1" ht="75" hidden="1" customHeight="1" x14ac:dyDescent="0.25">
      <c r="A34" s="24" t="s">
        <v>53</v>
      </c>
      <c r="B34" s="25" t="s">
        <v>54</v>
      </c>
      <c r="C34" s="26">
        <f>C35</f>
        <v>0</v>
      </c>
      <c r="D34" s="29"/>
      <c r="E34" s="12">
        <f t="shared" si="1"/>
        <v>0</v>
      </c>
      <c r="F34" s="29"/>
      <c r="G34" s="12">
        <f t="shared" si="8"/>
        <v>0</v>
      </c>
      <c r="H34" s="29"/>
      <c r="I34" s="12">
        <f t="shared" si="10"/>
        <v>0</v>
      </c>
      <c r="J34" s="29"/>
      <c r="K34" s="12">
        <f t="shared" si="11"/>
        <v>0</v>
      </c>
      <c r="L34" s="28"/>
      <c r="M34" s="12">
        <f t="shared" si="13"/>
        <v>0</v>
      </c>
      <c r="N34" s="28"/>
      <c r="O34" s="12">
        <f t="shared" si="14"/>
        <v>0</v>
      </c>
      <c r="P34" s="45">
        <f t="shared" si="37"/>
        <v>0</v>
      </c>
      <c r="Q34" s="45"/>
      <c r="R34" s="45"/>
      <c r="S34" s="45">
        <f t="shared" si="37"/>
        <v>0</v>
      </c>
      <c r="T34" s="18">
        <f t="shared" si="37"/>
        <v>0</v>
      </c>
      <c r="U34" s="18">
        <f t="shared" si="37"/>
        <v>0</v>
      </c>
    </row>
    <row r="35" spans="1:21" s="23" customFormat="1" ht="90" hidden="1" customHeight="1" x14ac:dyDescent="0.25">
      <c r="A35" s="24" t="s">
        <v>55</v>
      </c>
      <c r="B35" s="25" t="s">
        <v>56</v>
      </c>
      <c r="C35" s="26">
        <v>0</v>
      </c>
      <c r="D35" s="29"/>
      <c r="E35" s="12">
        <f t="shared" si="1"/>
        <v>0</v>
      </c>
      <c r="F35" s="29"/>
      <c r="G35" s="12">
        <f t="shared" si="8"/>
        <v>0</v>
      </c>
      <c r="H35" s="29"/>
      <c r="I35" s="12">
        <f t="shared" si="10"/>
        <v>0</v>
      </c>
      <c r="J35" s="29"/>
      <c r="K35" s="12">
        <f t="shared" si="11"/>
        <v>0</v>
      </c>
      <c r="L35" s="28"/>
      <c r="M35" s="12">
        <f t="shared" si="13"/>
        <v>0</v>
      </c>
      <c r="N35" s="28"/>
      <c r="O35" s="12">
        <f t="shared" si="14"/>
        <v>0</v>
      </c>
      <c r="P35" s="45">
        <v>0</v>
      </c>
      <c r="Q35" s="45"/>
      <c r="R35" s="45"/>
      <c r="S35" s="45">
        <v>0</v>
      </c>
      <c r="T35" s="18">
        <v>0</v>
      </c>
      <c r="U35" s="18">
        <v>0</v>
      </c>
    </row>
    <row r="36" spans="1:21" s="23" customFormat="1" ht="30" hidden="1" customHeight="1" x14ac:dyDescent="0.25">
      <c r="A36" s="24" t="s">
        <v>57</v>
      </c>
      <c r="B36" s="25" t="s">
        <v>58</v>
      </c>
      <c r="C36" s="26">
        <f>C37+C42</f>
        <v>0</v>
      </c>
      <c r="D36" s="29"/>
      <c r="E36" s="12">
        <f t="shared" si="1"/>
        <v>0</v>
      </c>
      <c r="F36" s="29"/>
      <c r="G36" s="12">
        <f t="shared" si="8"/>
        <v>0</v>
      </c>
      <c r="H36" s="29"/>
      <c r="I36" s="12">
        <f t="shared" si="10"/>
        <v>0</v>
      </c>
      <c r="J36" s="29"/>
      <c r="K36" s="12">
        <f t="shared" si="11"/>
        <v>0</v>
      </c>
      <c r="L36" s="28"/>
      <c r="M36" s="12">
        <f t="shared" si="13"/>
        <v>0</v>
      </c>
      <c r="N36" s="28"/>
      <c r="O36" s="12">
        <f t="shared" si="14"/>
        <v>0</v>
      </c>
      <c r="P36" s="45">
        <f>P37+P42</f>
        <v>0</v>
      </c>
      <c r="Q36" s="45"/>
      <c r="R36" s="45"/>
      <c r="S36" s="45">
        <f>S37+S42</f>
        <v>0</v>
      </c>
      <c r="T36" s="18">
        <f>T37+T42</f>
        <v>0</v>
      </c>
      <c r="U36" s="18">
        <f>U37+U42</f>
        <v>0</v>
      </c>
    </row>
    <row r="37" spans="1:21" s="23" customFormat="1" ht="30" hidden="1" customHeight="1" x14ac:dyDescent="0.25">
      <c r="A37" s="24" t="s">
        <v>59</v>
      </c>
      <c r="B37" s="25" t="s">
        <v>60</v>
      </c>
      <c r="C37" s="26">
        <f>C38+C40</f>
        <v>0</v>
      </c>
      <c r="D37" s="29"/>
      <c r="E37" s="12">
        <f t="shared" si="1"/>
        <v>0</v>
      </c>
      <c r="F37" s="29"/>
      <c r="G37" s="12">
        <f t="shared" si="8"/>
        <v>0</v>
      </c>
      <c r="H37" s="29"/>
      <c r="I37" s="12">
        <f t="shared" si="10"/>
        <v>0</v>
      </c>
      <c r="J37" s="29"/>
      <c r="K37" s="12">
        <f t="shared" si="11"/>
        <v>0</v>
      </c>
      <c r="L37" s="28"/>
      <c r="M37" s="12">
        <f t="shared" si="13"/>
        <v>0</v>
      </c>
      <c r="N37" s="28"/>
      <c r="O37" s="12">
        <f t="shared" si="14"/>
        <v>0</v>
      </c>
      <c r="P37" s="45">
        <f>P38+P40</f>
        <v>0</v>
      </c>
      <c r="Q37" s="45"/>
      <c r="R37" s="45"/>
      <c r="S37" s="45">
        <f>S38+S40</f>
        <v>0</v>
      </c>
      <c r="T37" s="18">
        <f>T38+T40</f>
        <v>0</v>
      </c>
      <c r="U37" s="18">
        <f>U38+U40</f>
        <v>0</v>
      </c>
    </row>
    <row r="38" spans="1:21" s="23" customFormat="1" ht="30" hidden="1" customHeight="1" x14ac:dyDescent="0.25">
      <c r="A38" s="24" t="s">
        <v>61</v>
      </c>
      <c r="B38" s="25" t="s">
        <v>62</v>
      </c>
      <c r="C38" s="26">
        <f>C39</f>
        <v>0</v>
      </c>
      <c r="D38" s="29"/>
      <c r="E38" s="12">
        <f t="shared" si="1"/>
        <v>0</v>
      </c>
      <c r="F38" s="29"/>
      <c r="G38" s="12">
        <f t="shared" si="8"/>
        <v>0</v>
      </c>
      <c r="H38" s="29"/>
      <c r="I38" s="12">
        <f t="shared" si="10"/>
        <v>0</v>
      </c>
      <c r="J38" s="29"/>
      <c r="K38" s="12">
        <f t="shared" si="11"/>
        <v>0</v>
      </c>
      <c r="L38" s="28"/>
      <c r="M38" s="12">
        <f t="shared" si="13"/>
        <v>0</v>
      </c>
      <c r="N38" s="28"/>
      <c r="O38" s="12">
        <f t="shared" si="14"/>
        <v>0</v>
      </c>
      <c r="P38" s="45">
        <f>P39</f>
        <v>0</v>
      </c>
      <c r="Q38" s="45"/>
      <c r="R38" s="45"/>
      <c r="S38" s="45">
        <f>S39</f>
        <v>0</v>
      </c>
      <c r="T38" s="18">
        <f>T39</f>
        <v>0</v>
      </c>
      <c r="U38" s="18">
        <f>U39</f>
        <v>0</v>
      </c>
    </row>
    <row r="39" spans="1:21" s="23" customFormat="1" ht="30" hidden="1" customHeight="1" x14ac:dyDescent="0.25">
      <c r="A39" s="24" t="s">
        <v>63</v>
      </c>
      <c r="B39" s="25" t="s">
        <v>64</v>
      </c>
      <c r="C39" s="26">
        <v>0</v>
      </c>
      <c r="D39" s="29"/>
      <c r="E39" s="12">
        <f t="shared" si="1"/>
        <v>0</v>
      </c>
      <c r="F39" s="29"/>
      <c r="G39" s="12">
        <f t="shared" si="8"/>
        <v>0</v>
      </c>
      <c r="H39" s="29"/>
      <c r="I39" s="12">
        <f t="shared" si="10"/>
        <v>0</v>
      </c>
      <c r="J39" s="29"/>
      <c r="K39" s="12">
        <f t="shared" si="11"/>
        <v>0</v>
      </c>
      <c r="L39" s="28"/>
      <c r="M39" s="12">
        <f t="shared" si="13"/>
        <v>0</v>
      </c>
      <c r="N39" s="28"/>
      <c r="O39" s="12">
        <f t="shared" si="14"/>
        <v>0</v>
      </c>
      <c r="P39" s="45">
        <v>0</v>
      </c>
      <c r="Q39" s="45"/>
      <c r="R39" s="45"/>
      <c r="S39" s="45">
        <v>0</v>
      </c>
      <c r="T39" s="18">
        <v>0</v>
      </c>
      <c r="U39" s="18">
        <v>0</v>
      </c>
    </row>
    <row r="40" spans="1:21" s="23" customFormat="1" ht="45" hidden="1" customHeight="1" x14ac:dyDescent="0.25">
      <c r="A40" s="24" t="s">
        <v>65</v>
      </c>
      <c r="B40" s="25" t="s">
        <v>66</v>
      </c>
      <c r="C40" s="26">
        <f>C41</f>
        <v>0</v>
      </c>
      <c r="D40" s="29"/>
      <c r="E40" s="12">
        <f t="shared" si="1"/>
        <v>0</v>
      </c>
      <c r="F40" s="29"/>
      <c r="G40" s="12">
        <f t="shared" si="8"/>
        <v>0</v>
      </c>
      <c r="H40" s="29"/>
      <c r="I40" s="12">
        <f t="shared" si="10"/>
        <v>0</v>
      </c>
      <c r="J40" s="29"/>
      <c r="K40" s="12">
        <f t="shared" si="11"/>
        <v>0</v>
      </c>
      <c r="L40" s="28"/>
      <c r="M40" s="12">
        <f t="shared" si="13"/>
        <v>0</v>
      </c>
      <c r="N40" s="28"/>
      <c r="O40" s="12">
        <f t="shared" si="14"/>
        <v>0</v>
      </c>
      <c r="P40" s="45">
        <f>P41</f>
        <v>0</v>
      </c>
      <c r="Q40" s="45"/>
      <c r="R40" s="45"/>
      <c r="S40" s="45">
        <f>S41</f>
        <v>0</v>
      </c>
      <c r="T40" s="18">
        <f>T41</f>
        <v>0</v>
      </c>
      <c r="U40" s="18">
        <f>U41</f>
        <v>0</v>
      </c>
    </row>
    <row r="41" spans="1:21" s="23" customFormat="1" ht="45" hidden="1" customHeight="1" x14ac:dyDescent="0.25">
      <c r="A41" s="24" t="s">
        <v>67</v>
      </c>
      <c r="B41" s="25" t="s">
        <v>68</v>
      </c>
      <c r="C41" s="26">
        <v>0</v>
      </c>
      <c r="D41" s="29"/>
      <c r="E41" s="12">
        <f t="shared" si="1"/>
        <v>0</v>
      </c>
      <c r="F41" s="29"/>
      <c r="G41" s="12">
        <f t="shared" si="8"/>
        <v>0</v>
      </c>
      <c r="H41" s="29"/>
      <c r="I41" s="12">
        <f t="shared" si="10"/>
        <v>0</v>
      </c>
      <c r="J41" s="29"/>
      <c r="K41" s="12">
        <f t="shared" si="11"/>
        <v>0</v>
      </c>
      <c r="L41" s="28"/>
      <c r="M41" s="12">
        <f t="shared" si="13"/>
        <v>0</v>
      </c>
      <c r="N41" s="28"/>
      <c r="O41" s="12">
        <f t="shared" si="14"/>
        <v>0</v>
      </c>
      <c r="P41" s="45">
        <v>0</v>
      </c>
      <c r="Q41" s="45"/>
      <c r="R41" s="45"/>
      <c r="S41" s="45">
        <v>0</v>
      </c>
      <c r="T41" s="18">
        <v>0</v>
      </c>
      <c r="U41" s="18">
        <v>0</v>
      </c>
    </row>
    <row r="42" spans="1:21" s="23" customFormat="1" ht="30" hidden="1" customHeight="1" x14ac:dyDescent="0.25">
      <c r="A42" s="24" t="s">
        <v>69</v>
      </c>
      <c r="B42" s="25" t="s">
        <v>70</v>
      </c>
      <c r="C42" s="26">
        <f>C43</f>
        <v>0</v>
      </c>
      <c r="D42" s="29"/>
      <c r="E42" s="12">
        <f t="shared" si="1"/>
        <v>0</v>
      </c>
      <c r="F42" s="29"/>
      <c r="G42" s="12">
        <f t="shared" si="8"/>
        <v>0</v>
      </c>
      <c r="H42" s="29"/>
      <c r="I42" s="12">
        <f t="shared" si="10"/>
        <v>0</v>
      </c>
      <c r="J42" s="29"/>
      <c r="K42" s="12">
        <f t="shared" si="11"/>
        <v>0</v>
      </c>
      <c r="L42" s="28"/>
      <c r="M42" s="12">
        <f t="shared" si="13"/>
        <v>0</v>
      </c>
      <c r="N42" s="28"/>
      <c r="O42" s="12">
        <f t="shared" si="14"/>
        <v>0</v>
      </c>
      <c r="P42" s="45">
        <f t="shared" ref="P42:U43" si="38">P43</f>
        <v>0</v>
      </c>
      <c r="Q42" s="45"/>
      <c r="R42" s="45"/>
      <c r="S42" s="45">
        <f t="shared" si="38"/>
        <v>0</v>
      </c>
      <c r="T42" s="18">
        <f t="shared" si="38"/>
        <v>0</v>
      </c>
      <c r="U42" s="18">
        <f t="shared" si="38"/>
        <v>0</v>
      </c>
    </row>
    <row r="43" spans="1:21" s="23" customFormat="1" ht="30" hidden="1" customHeight="1" x14ac:dyDescent="0.25">
      <c r="A43" s="24" t="s">
        <v>71</v>
      </c>
      <c r="B43" s="25" t="s">
        <v>72</v>
      </c>
      <c r="C43" s="26">
        <f>C44</f>
        <v>0</v>
      </c>
      <c r="D43" s="29"/>
      <c r="E43" s="12">
        <f t="shared" si="1"/>
        <v>0</v>
      </c>
      <c r="F43" s="29"/>
      <c r="G43" s="12">
        <f t="shared" si="8"/>
        <v>0</v>
      </c>
      <c r="H43" s="29"/>
      <c r="I43" s="12">
        <f t="shared" si="10"/>
        <v>0</v>
      </c>
      <c r="J43" s="29"/>
      <c r="K43" s="12">
        <f t="shared" si="11"/>
        <v>0</v>
      </c>
      <c r="L43" s="28"/>
      <c r="M43" s="12">
        <f t="shared" si="13"/>
        <v>0</v>
      </c>
      <c r="N43" s="28"/>
      <c r="O43" s="12">
        <f t="shared" si="14"/>
        <v>0</v>
      </c>
      <c r="P43" s="45">
        <f t="shared" si="38"/>
        <v>0</v>
      </c>
      <c r="Q43" s="45"/>
      <c r="R43" s="45"/>
      <c r="S43" s="45">
        <f t="shared" si="38"/>
        <v>0</v>
      </c>
      <c r="T43" s="18">
        <f t="shared" si="38"/>
        <v>0</v>
      </c>
      <c r="U43" s="18">
        <f t="shared" si="38"/>
        <v>0</v>
      </c>
    </row>
    <row r="44" spans="1:21" s="23" customFormat="1" ht="45" hidden="1" customHeight="1" x14ac:dyDescent="0.25">
      <c r="A44" s="24" t="s">
        <v>73</v>
      </c>
      <c r="B44" s="25" t="s">
        <v>74</v>
      </c>
      <c r="C44" s="26">
        <v>0</v>
      </c>
      <c r="D44" s="29"/>
      <c r="E44" s="12">
        <f t="shared" si="1"/>
        <v>0</v>
      </c>
      <c r="F44" s="29"/>
      <c r="G44" s="12">
        <f t="shared" si="8"/>
        <v>0</v>
      </c>
      <c r="H44" s="29"/>
      <c r="I44" s="12">
        <f t="shared" si="10"/>
        <v>0</v>
      </c>
      <c r="J44" s="29"/>
      <c r="K44" s="12">
        <f t="shared" si="11"/>
        <v>0</v>
      </c>
      <c r="L44" s="28"/>
      <c r="M44" s="12">
        <f t="shared" si="13"/>
        <v>0</v>
      </c>
      <c r="N44" s="28"/>
      <c r="O44" s="12">
        <f t="shared" si="14"/>
        <v>0</v>
      </c>
      <c r="P44" s="45">
        <v>0</v>
      </c>
      <c r="Q44" s="45"/>
      <c r="R44" s="45"/>
      <c r="S44" s="45">
        <v>0</v>
      </c>
      <c r="T44" s="18">
        <v>0</v>
      </c>
      <c r="U44" s="18">
        <v>0</v>
      </c>
    </row>
    <row r="45" spans="1:21" s="23" customFormat="1" ht="15" hidden="1" customHeight="1" x14ac:dyDescent="0.25">
      <c r="A45" s="24" t="s">
        <v>75</v>
      </c>
      <c r="B45" s="25" t="s">
        <v>76</v>
      </c>
      <c r="C45" s="26">
        <v>0</v>
      </c>
      <c r="D45" s="29"/>
      <c r="E45" s="12">
        <f t="shared" si="1"/>
        <v>0</v>
      </c>
      <c r="F45" s="29"/>
      <c r="G45" s="12">
        <f t="shared" si="8"/>
        <v>0</v>
      </c>
      <c r="H45" s="29"/>
      <c r="I45" s="12">
        <f t="shared" si="10"/>
        <v>0</v>
      </c>
      <c r="J45" s="29"/>
      <c r="K45" s="12">
        <f t="shared" si="11"/>
        <v>0</v>
      </c>
      <c r="L45" s="28"/>
      <c r="M45" s="12">
        <f t="shared" si="13"/>
        <v>0</v>
      </c>
      <c r="N45" s="28"/>
      <c r="O45" s="12">
        <f t="shared" si="14"/>
        <v>0</v>
      </c>
      <c r="P45" s="45">
        <v>0</v>
      </c>
      <c r="Q45" s="45"/>
      <c r="R45" s="45"/>
      <c r="S45" s="45">
        <v>0</v>
      </c>
      <c r="T45" s="18">
        <v>0</v>
      </c>
      <c r="U45" s="18">
        <v>0</v>
      </c>
    </row>
    <row r="46" spans="1:21" s="23" customFormat="1" ht="30" hidden="1" customHeight="1" x14ac:dyDescent="0.25">
      <c r="A46" s="24" t="s">
        <v>77</v>
      </c>
      <c r="B46" s="25" t="s">
        <v>78</v>
      </c>
      <c r="C46" s="26">
        <v>0</v>
      </c>
      <c r="D46" s="29"/>
      <c r="E46" s="12">
        <f t="shared" si="1"/>
        <v>0</v>
      </c>
      <c r="F46" s="29"/>
      <c r="G46" s="12">
        <f t="shared" si="8"/>
        <v>0</v>
      </c>
      <c r="H46" s="29"/>
      <c r="I46" s="12">
        <f t="shared" si="10"/>
        <v>0</v>
      </c>
      <c r="J46" s="29"/>
      <c r="K46" s="12">
        <f t="shared" si="11"/>
        <v>0</v>
      </c>
      <c r="L46" s="28"/>
      <c r="M46" s="12">
        <f t="shared" si="13"/>
        <v>0</v>
      </c>
      <c r="N46" s="28"/>
      <c r="O46" s="12">
        <f t="shared" si="14"/>
        <v>0</v>
      </c>
      <c r="P46" s="45">
        <v>0</v>
      </c>
      <c r="Q46" s="45"/>
      <c r="R46" s="45"/>
      <c r="S46" s="45">
        <v>0</v>
      </c>
      <c r="T46" s="18">
        <v>0</v>
      </c>
      <c r="U46" s="18">
        <v>0</v>
      </c>
    </row>
    <row r="47" spans="1:21" s="23" customFormat="1" ht="30" hidden="1" customHeight="1" x14ac:dyDescent="0.25">
      <c r="A47" s="24" t="s">
        <v>79</v>
      </c>
      <c r="B47" s="25" t="s">
        <v>80</v>
      </c>
      <c r="C47" s="26">
        <v>0</v>
      </c>
      <c r="D47" s="29"/>
      <c r="E47" s="12">
        <f t="shared" si="1"/>
        <v>0</v>
      </c>
      <c r="F47" s="29"/>
      <c r="G47" s="12">
        <f t="shared" si="8"/>
        <v>0</v>
      </c>
      <c r="H47" s="29"/>
      <c r="I47" s="12">
        <f t="shared" si="10"/>
        <v>0</v>
      </c>
      <c r="J47" s="29"/>
      <c r="K47" s="12">
        <f t="shared" si="11"/>
        <v>0</v>
      </c>
      <c r="L47" s="28"/>
      <c r="M47" s="12">
        <f t="shared" si="13"/>
        <v>0</v>
      </c>
      <c r="N47" s="28"/>
      <c r="O47" s="12">
        <f t="shared" si="14"/>
        <v>0</v>
      </c>
      <c r="P47" s="45">
        <v>0</v>
      </c>
      <c r="Q47" s="45"/>
      <c r="R47" s="45"/>
      <c r="S47" s="45">
        <v>0</v>
      </c>
      <c r="T47" s="18">
        <v>0</v>
      </c>
      <c r="U47" s="18">
        <v>0</v>
      </c>
    </row>
    <row r="48" spans="1:21" s="23" customFormat="1" ht="28.5" x14ac:dyDescent="0.25">
      <c r="A48" s="20" t="s">
        <v>81</v>
      </c>
      <c r="B48" s="21" t="s">
        <v>82</v>
      </c>
      <c r="C48" s="22" t="e">
        <f>SUM(C49+#REF!)</f>
        <v>#REF!</v>
      </c>
      <c r="D48" s="22" t="e">
        <f>SUM(D49+#REF!)</f>
        <v>#REF!</v>
      </c>
      <c r="E48" s="12" t="e">
        <f t="shared" si="1"/>
        <v>#REF!</v>
      </c>
      <c r="F48" s="22" t="e">
        <f>SUM(F49+#REF!)</f>
        <v>#REF!</v>
      </c>
      <c r="G48" s="12" t="e">
        <f t="shared" si="8"/>
        <v>#REF!</v>
      </c>
      <c r="H48" s="22" t="e">
        <f>SUM(H49+#REF!)</f>
        <v>#REF!</v>
      </c>
      <c r="I48" s="12" t="e">
        <f t="shared" si="10"/>
        <v>#REF!</v>
      </c>
      <c r="J48" s="22" t="e">
        <f>SUM(J49+#REF!)</f>
        <v>#REF!</v>
      </c>
      <c r="K48" s="12" t="e">
        <f t="shared" si="11"/>
        <v>#REF!</v>
      </c>
      <c r="L48" s="22" t="e">
        <f>SUM(L49+#REF!)</f>
        <v>#REF!</v>
      </c>
      <c r="M48" s="12" t="e">
        <f t="shared" si="13"/>
        <v>#REF!</v>
      </c>
      <c r="N48" s="22" t="e">
        <f>SUM(N49+#REF!)</f>
        <v>#REF!</v>
      </c>
      <c r="O48" s="12" t="e">
        <f t="shared" si="14"/>
        <v>#REF!</v>
      </c>
      <c r="P48" s="44" t="e">
        <f>SUM(P49+#REF!)</f>
        <v>#REF!</v>
      </c>
      <c r="Q48" s="44" t="e">
        <f>SUM(Q49+#REF!)</f>
        <v>#REF!</v>
      </c>
      <c r="R48" s="44">
        <f>R55+R58</f>
        <v>-3274.5999999996275</v>
      </c>
      <c r="S48" s="44" t="e">
        <f>SUM(S49+#REF!)</f>
        <v>#REF!</v>
      </c>
      <c r="T48" s="11" t="e">
        <f>SUM(T49+#REF!)</f>
        <v>#REF!</v>
      </c>
      <c r="U48" s="44">
        <f>U55+U58</f>
        <v>0</v>
      </c>
    </row>
    <row r="49" spans="1:21" s="23" customFormat="1" hidden="1" x14ac:dyDescent="0.25">
      <c r="A49" s="24" t="s">
        <v>83</v>
      </c>
      <c r="B49" s="25" t="s">
        <v>84</v>
      </c>
      <c r="C49" s="26">
        <f>C53+C50</f>
        <v>-3379739.2</v>
      </c>
      <c r="D49" s="26">
        <f t="shared" ref="D49" si="39">D53+D50</f>
        <v>0</v>
      </c>
      <c r="E49" s="12">
        <f t="shared" si="1"/>
        <v>-3379739.2</v>
      </c>
      <c r="F49" s="26">
        <f t="shared" ref="F49" si="40">F53+F50</f>
        <v>0</v>
      </c>
      <c r="G49" s="12">
        <f t="shared" si="8"/>
        <v>-3379739.2</v>
      </c>
      <c r="H49" s="26">
        <f t="shared" ref="H49:J49" si="41">H53+H50</f>
        <v>0</v>
      </c>
      <c r="I49" s="12">
        <f t="shared" si="10"/>
        <v>-3379739.2</v>
      </c>
      <c r="J49" s="26">
        <f t="shared" si="41"/>
        <v>0</v>
      </c>
      <c r="K49" s="12">
        <f t="shared" si="11"/>
        <v>-3379739.2</v>
      </c>
      <c r="L49" s="26">
        <f t="shared" ref="L49:N49" si="42">L53+L50</f>
        <v>0</v>
      </c>
      <c r="M49" s="12">
        <f t="shared" si="13"/>
        <v>-3379739.2</v>
      </c>
      <c r="N49" s="26">
        <f t="shared" si="42"/>
        <v>0</v>
      </c>
      <c r="O49" s="12">
        <f t="shared" si="14"/>
        <v>-3379739.2</v>
      </c>
      <c r="P49" s="45">
        <f t="shared" ref="P49:U49" si="43">P53+P50</f>
        <v>-5836424.4000000004</v>
      </c>
      <c r="Q49" s="45">
        <f t="shared" si="43"/>
        <v>0</v>
      </c>
      <c r="R49" s="45">
        <f t="shared" si="43"/>
        <v>-5939284.4000000004</v>
      </c>
      <c r="S49" s="45">
        <f t="shared" si="43"/>
        <v>-4875502.2</v>
      </c>
      <c r="T49" s="18">
        <f t="shared" si="43"/>
        <v>0</v>
      </c>
      <c r="U49" s="45">
        <f t="shared" si="43"/>
        <v>-5119892.9000000004</v>
      </c>
    </row>
    <row r="50" spans="1:21" s="23" customFormat="1" hidden="1" x14ac:dyDescent="0.25">
      <c r="A50" s="24" t="s">
        <v>85</v>
      </c>
      <c r="B50" s="25" t="s">
        <v>86</v>
      </c>
      <c r="C50" s="26">
        <f>C51</f>
        <v>0</v>
      </c>
      <c r="D50" s="26">
        <f t="shared" ref="D50:N51" si="44">D51</f>
        <v>0</v>
      </c>
      <c r="E50" s="12">
        <f t="shared" si="1"/>
        <v>0</v>
      </c>
      <c r="F50" s="26">
        <f t="shared" si="44"/>
        <v>0</v>
      </c>
      <c r="G50" s="12">
        <f t="shared" si="8"/>
        <v>0</v>
      </c>
      <c r="H50" s="26">
        <f t="shared" si="44"/>
        <v>0</v>
      </c>
      <c r="I50" s="12">
        <f t="shared" si="10"/>
        <v>0</v>
      </c>
      <c r="J50" s="26">
        <f t="shared" si="44"/>
        <v>0</v>
      </c>
      <c r="K50" s="12">
        <f t="shared" si="11"/>
        <v>0</v>
      </c>
      <c r="L50" s="26">
        <f t="shared" si="44"/>
        <v>0</v>
      </c>
      <c r="M50" s="12">
        <f t="shared" si="13"/>
        <v>0</v>
      </c>
      <c r="N50" s="26">
        <f t="shared" si="44"/>
        <v>0</v>
      </c>
      <c r="O50" s="12">
        <f t="shared" si="14"/>
        <v>0</v>
      </c>
      <c r="P50" s="45">
        <f t="shared" ref="P50:U51" si="45">P51</f>
        <v>0</v>
      </c>
      <c r="Q50" s="45">
        <f t="shared" si="45"/>
        <v>0</v>
      </c>
      <c r="R50" s="45">
        <f t="shared" si="45"/>
        <v>0</v>
      </c>
      <c r="S50" s="45">
        <f t="shared" si="45"/>
        <v>0</v>
      </c>
      <c r="T50" s="18">
        <f t="shared" si="45"/>
        <v>0</v>
      </c>
      <c r="U50" s="45">
        <f t="shared" si="45"/>
        <v>0</v>
      </c>
    </row>
    <row r="51" spans="1:21" s="23" customFormat="1" ht="30" hidden="1" x14ac:dyDescent="0.25">
      <c r="A51" s="24" t="s">
        <v>87</v>
      </c>
      <c r="B51" s="25" t="s">
        <v>88</v>
      </c>
      <c r="C51" s="26">
        <f>C52</f>
        <v>0</v>
      </c>
      <c r="D51" s="26">
        <f t="shared" si="44"/>
        <v>0</v>
      </c>
      <c r="E51" s="12">
        <f t="shared" si="1"/>
        <v>0</v>
      </c>
      <c r="F51" s="26">
        <f t="shared" si="44"/>
        <v>0</v>
      </c>
      <c r="G51" s="12">
        <f t="shared" si="8"/>
        <v>0</v>
      </c>
      <c r="H51" s="26">
        <f t="shared" si="44"/>
        <v>0</v>
      </c>
      <c r="I51" s="12">
        <f t="shared" si="10"/>
        <v>0</v>
      </c>
      <c r="J51" s="26">
        <f t="shared" si="44"/>
        <v>0</v>
      </c>
      <c r="K51" s="12">
        <f t="shared" si="11"/>
        <v>0</v>
      </c>
      <c r="L51" s="26">
        <f t="shared" si="44"/>
        <v>0</v>
      </c>
      <c r="M51" s="12">
        <f t="shared" si="13"/>
        <v>0</v>
      </c>
      <c r="N51" s="26">
        <f t="shared" si="44"/>
        <v>0</v>
      </c>
      <c r="O51" s="12">
        <f t="shared" si="14"/>
        <v>0</v>
      </c>
      <c r="P51" s="45">
        <f t="shared" si="45"/>
        <v>0</v>
      </c>
      <c r="Q51" s="45">
        <f t="shared" si="45"/>
        <v>0</v>
      </c>
      <c r="R51" s="45">
        <f t="shared" si="45"/>
        <v>0</v>
      </c>
      <c r="S51" s="45">
        <f t="shared" si="45"/>
        <v>0</v>
      </c>
      <c r="T51" s="18">
        <f t="shared" si="45"/>
        <v>0</v>
      </c>
      <c r="U51" s="45">
        <f t="shared" si="45"/>
        <v>0</v>
      </c>
    </row>
    <row r="52" spans="1:21" s="23" customFormat="1" ht="30" hidden="1" x14ac:dyDescent="0.25">
      <c r="A52" s="24" t="s">
        <v>89</v>
      </c>
      <c r="B52" s="25" t="s">
        <v>90</v>
      </c>
      <c r="C52" s="26">
        <v>0</v>
      </c>
      <c r="D52" s="29"/>
      <c r="E52" s="12">
        <f t="shared" si="1"/>
        <v>0</v>
      </c>
      <c r="F52" s="29"/>
      <c r="G52" s="12">
        <f t="shared" si="8"/>
        <v>0</v>
      </c>
      <c r="H52" s="29"/>
      <c r="I52" s="12">
        <f t="shared" si="10"/>
        <v>0</v>
      </c>
      <c r="J52" s="29"/>
      <c r="K52" s="12">
        <f t="shared" si="11"/>
        <v>0</v>
      </c>
      <c r="L52" s="28"/>
      <c r="M52" s="12">
        <f t="shared" si="13"/>
        <v>0</v>
      </c>
      <c r="N52" s="28"/>
      <c r="O52" s="12">
        <f t="shared" si="14"/>
        <v>0</v>
      </c>
      <c r="P52" s="45">
        <v>0</v>
      </c>
      <c r="Q52" s="45">
        <v>0</v>
      </c>
      <c r="R52" s="45">
        <v>0</v>
      </c>
      <c r="S52" s="45">
        <v>0</v>
      </c>
      <c r="T52" s="18">
        <v>0</v>
      </c>
      <c r="U52" s="45">
        <v>0</v>
      </c>
    </row>
    <row r="53" spans="1:21" s="23" customFormat="1" hidden="1" x14ac:dyDescent="0.25">
      <c r="A53" s="24" t="s">
        <v>91</v>
      </c>
      <c r="B53" s="25" t="s">
        <v>119</v>
      </c>
      <c r="C53" s="26">
        <f>C54</f>
        <v>-3379739.2</v>
      </c>
      <c r="D53" s="30">
        <f t="shared" ref="D53:N54" si="46">D54</f>
        <v>0</v>
      </c>
      <c r="E53" s="12">
        <f t="shared" si="1"/>
        <v>-3379739.2</v>
      </c>
      <c r="F53" s="30">
        <f t="shared" si="46"/>
        <v>0</v>
      </c>
      <c r="G53" s="12">
        <f t="shared" si="8"/>
        <v>-3379739.2</v>
      </c>
      <c r="H53" s="30">
        <f t="shared" si="46"/>
        <v>0</v>
      </c>
      <c r="I53" s="12">
        <f t="shared" si="10"/>
        <v>-3379739.2</v>
      </c>
      <c r="J53" s="30">
        <f t="shared" si="46"/>
        <v>0</v>
      </c>
      <c r="K53" s="12">
        <f t="shared" si="11"/>
        <v>-3379739.2</v>
      </c>
      <c r="L53" s="26">
        <f t="shared" si="46"/>
        <v>0</v>
      </c>
      <c r="M53" s="12">
        <f t="shared" si="13"/>
        <v>-3379739.2</v>
      </c>
      <c r="N53" s="26">
        <f t="shared" si="46"/>
        <v>0</v>
      </c>
      <c r="O53" s="12">
        <f t="shared" si="14"/>
        <v>-3379739.2</v>
      </c>
      <c r="P53" s="45">
        <f t="shared" ref="P53:U54" si="47">P54</f>
        <v>-5836424.4000000004</v>
      </c>
      <c r="Q53" s="45">
        <f t="shared" si="47"/>
        <v>0</v>
      </c>
      <c r="R53" s="45">
        <f t="shared" si="47"/>
        <v>-5939284.4000000004</v>
      </c>
      <c r="S53" s="45">
        <f t="shared" si="47"/>
        <v>-4875502.2</v>
      </c>
      <c r="T53" s="18">
        <f t="shared" si="47"/>
        <v>0</v>
      </c>
      <c r="U53" s="45">
        <f t="shared" si="47"/>
        <v>-5119892.9000000004</v>
      </c>
    </row>
    <row r="54" spans="1:21" s="23" customFormat="1" hidden="1" x14ac:dyDescent="0.25">
      <c r="A54" s="24" t="s">
        <v>92</v>
      </c>
      <c r="B54" s="25" t="s">
        <v>120</v>
      </c>
      <c r="C54" s="26">
        <f>C55</f>
        <v>-3379739.2</v>
      </c>
      <c r="D54" s="30">
        <f t="shared" si="46"/>
        <v>0</v>
      </c>
      <c r="E54" s="12">
        <f t="shared" si="1"/>
        <v>-3379739.2</v>
      </c>
      <c r="F54" s="30">
        <f t="shared" si="46"/>
        <v>0</v>
      </c>
      <c r="G54" s="12">
        <f t="shared" si="8"/>
        <v>-3379739.2</v>
      </c>
      <c r="H54" s="30">
        <f t="shared" si="46"/>
        <v>0</v>
      </c>
      <c r="I54" s="12">
        <f t="shared" si="10"/>
        <v>-3379739.2</v>
      </c>
      <c r="J54" s="30">
        <f t="shared" si="46"/>
        <v>0</v>
      </c>
      <c r="K54" s="12">
        <f t="shared" si="11"/>
        <v>-3379739.2</v>
      </c>
      <c r="L54" s="26">
        <f t="shared" si="46"/>
        <v>0</v>
      </c>
      <c r="M54" s="12">
        <f t="shared" si="13"/>
        <v>-3379739.2</v>
      </c>
      <c r="N54" s="26">
        <f t="shared" si="46"/>
        <v>0</v>
      </c>
      <c r="O54" s="12">
        <f t="shared" si="14"/>
        <v>-3379739.2</v>
      </c>
      <c r="P54" s="45">
        <f t="shared" si="47"/>
        <v>-5836424.4000000004</v>
      </c>
      <c r="Q54" s="45">
        <f t="shared" si="47"/>
        <v>0</v>
      </c>
      <c r="R54" s="45">
        <f t="shared" si="47"/>
        <v>-5939284.4000000004</v>
      </c>
      <c r="S54" s="45">
        <f t="shared" si="47"/>
        <v>-4875502.2</v>
      </c>
      <c r="T54" s="18">
        <f t="shared" si="47"/>
        <v>0</v>
      </c>
      <c r="U54" s="45">
        <f t="shared" si="47"/>
        <v>-5119892.9000000004</v>
      </c>
    </row>
    <row r="55" spans="1:21" s="23" customFormat="1" ht="30" x14ac:dyDescent="0.25">
      <c r="A55" s="24" t="s">
        <v>93</v>
      </c>
      <c r="B55" s="25" t="s">
        <v>121</v>
      </c>
      <c r="C55" s="26">
        <v>-3379739.2</v>
      </c>
      <c r="D55" s="27"/>
      <c r="E55" s="12">
        <f t="shared" si="1"/>
        <v>-3379739.2</v>
      </c>
      <c r="F55" s="27"/>
      <c r="G55" s="12">
        <f t="shared" si="8"/>
        <v>-3379739.2</v>
      </c>
      <c r="H55" s="27"/>
      <c r="I55" s="12">
        <f t="shared" si="10"/>
        <v>-3379739.2</v>
      </c>
      <c r="J55" s="27"/>
      <c r="K55" s="12">
        <f t="shared" si="11"/>
        <v>-3379739.2</v>
      </c>
      <c r="L55" s="28"/>
      <c r="M55" s="12">
        <f t="shared" si="13"/>
        <v>-3379739.2</v>
      </c>
      <c r="N55" s="28"/>
      <c r="O55" s="12">
        <f t="shared" si="14"/>
        <v>-3379739.2</v>
      </c>
      <c r="P55" s="45">
        <f>-5574826.7-130314.5-131283.2</f>
        <v>-5836424.4000000004</v>
      </c>
      <c r="Q55" s="45"/>
      <c r="R55" s="45">
        <f>-5574826.7-R21</f>
        <v>-5939284.4000000004</v>
      </c>
      <c r="S55" s="45">
        <f>-4611419-131283.2-132800</f>
        <v>-4875502.2</v>
      </c>
      <c r="T55" s="18"/>
      <c r="U55" s="45">
        <f>-4608919.2-U21</f>
        <v>-5119892.9000000004</v>
      </c>
    </row>
    <row r="56" spans="1:21" s="23" customFormat="1" hidden="1" x14ac:dyDescent="0.25">
      <c r="A56" s="24" t="s">
        <v>102</v>
      </c>
      <c r="B56" s="25" t="s">
        <v>103</v>
      </c>
      <c r="C56" s="26">
        <f>C57-C59</f>
        <v>3379739.2</v>
      </c>
      <c r="D56" s="26">
        <f t="shared" ref="D56" si="48">D57-D59</f>
        <v>0</v>
      </c>
      <c r="E56" s="12">
        <f t="shared" si="1"/>
        <v>3379739.2</v>
      </c>
      <c r="F56" s="26">
        <f t="shared" ref="F56" si="49">F57-F59</f>
        <v>0</v>
      </c>
      <c r="G56" s="12">
        <f t="shared" si="8"/>
        <v>3379739.2</v>
      </c>
      <c r="H56" s="26">
        <f t="shared" ref="H56:J56" si="50">H57-H59</f>
        <v>0</v>
      </c>
      <c r="I56" s="12">
        <f t="shared" si="10"/>
        <v>3379739.2</v>
      </c>
      <c r="J56" s="26">
        <f t="shared" si="50"/>
        <v>0</v>
      </c>
      <c r="K56" s="12">
        <f t="shared" si="11"/>
        <v>3379739.2</v>
      </c>
      <c r="L56" s="26">
        <f t="shared" ref="L56:N56" si="51">L57-L59</f>
        <v>0</v>
      </c>
      <c r="M56" s="12">
        <f t="shared" si="13"/>
        <v>3379739.2</v>
      </c>
      <c r="N56" s="26">
        <f t="shared" si="51"/>
        <v>0</v>
      </c>
      <c r="O56" s="12">
        <f t="shared" si="14"/>
        <v>3379739.2</v>
      </c>
      <c r="P56" s="45">
        <f>SUM(P58+P60)</f>
        <v>0</v>
      </c>
      <c r="Q56" s="45"/>
      <c r="R56" s="45">
        <f>SUM(R58+R60)</f>
        <v>5936009.8000000007</v>
      </c>
      <c r="S56" s="45">
        <f>S57-S59</f>
        <v>0</v>
      </c>
      <c r="T56" s="45">
        <f>T57-T59</f>
        <v>0</v>
      </c>
      <c r="U56" s="45">
        <f>U57-U59</f>
        <v>5119892.9000000004</v>
      </c>
    </row>
    <row r="57" spans="1:21" s="23" customFormat="1" hidden="1" x14ac:dyDescent="0.25">
      <c r="A57" s="24" t="s">
        <v>104</v>
      </c>
      <c r="B57" s="25" t="s">
        <v>122</v>
      </c>
      <c r="C57" s="26">
        <f>SUM(C58)</f>
        <v>3379739.2</v>
      </c>
      <c r="D57" s="26">
        <f t="shared" ref="D57:N57" si="52">SUM(D58)</f>
        <v>0</v>
      </c>
      <c r="E57" s="12">
        <f t="shared" si="1"/>
        <v>3379739.2</v>
      </c>
      <c r="F57" s="26">
        <f t="shared" si="52"/>
        <v>0</v>
      </c>
      <c r="G57" s="12">
        <f t="shared" si="8"/>
        <v>3379739.2</v>
      </c>
      <c r="H57" s="26">
        <f t="shared" si="52"/>
        <v>0</v>
      </c>
      <c r="I57" s="12">
        <f t="shared" si="10"/>
        <v>3379739.2</v>
      </c>
      <c r="J57" s="26">
        <f t="shared" si="52"/>
        <v>0</v>
      </c>
      <c r="K57" s="12">
        <f t="shared" si="11"/>
        <v>3379739.2</v>
      </c>
      <c r="L57" s="26">
        <f t="shared" si="52"/>
        <v>0</v>
      </c>
      <c r="M57" s="12">
        <f t="shared" si="13"/>
        <v>3379739.2</v>
      </c>
      <c r="N57" s="26">
        <f t="shared" si="52"/>
        <v>0</v>
      </c>
      <c r="O57" s="12">
        <f t="shared" si="14"/>
        <v>3379739.2</v>
      </c>
      <c r="P57" s="45">
        <f>SUM(P58)</f>
        <v>0</v>
      </c>
      <c r="Q57" s="45"/>
      <c r="R57" s="45">
        <f>SUM(R58)</f>
        <v>5936009.8000000007</v>
      </c>
      <c r="S57" s="45">
        <f>SUM(S58)</f>
        <v>0</v>
      </c>
      <c r="T57" s="45">
        <f>SUM(T58)</f>
        <v>0</v>
      </c>
      <c r="U57" s="45">
        <f>SUM(U58)</f>
        <v>5119892.9000000004</v>
      </c>
    </row>
    <row r="58" spans="1:21" s="23" customFormat="1" ht="30" x14ac:dyDescent="0.25">
      <c r="A58" s="24" t="s">
        <v>105</v>
      </c>
      <c r="B58" s="25" t="s">
        <v>123</v>
      </c>
      <c r="C58" s="26">
        <v>3379739.2</v>
      </c>
      <c r="D58" s="27"/>
      <c r="E58" s="12">
        <f t="shared" si="1"/>
        <v>3379739.2</v>
      </c>
      <c r="F58" s="27"/>
      <c r="G58" s="12">
        <f t="shared" si="8"/>
        <v>3379739.2</v>
      </c>
      <c r="H58" s="27"/>
      <c r="I58" s="12">
        <f t="shared" si="10"/>
        <v>3379739.2</v>
      </c>
      <c r="J58" s="27"/>
      <c r="K58" s="12">
        <f t="shared" si="11"/>
        <v>3379739.2</v>
      </c>
      <c r="L58" s="28"/>
      <c r="M58" s="12">
        <f t="shared" si="13"/>
        <v>3379739.2</v>
      </c>
      <c r="N58" s="28"/>
      <c r="O58" s="12">
        <f t="shared" si="14"/>
        <v>3379739.2</v>
      </c>
      <c r="P58" s="45"/>
      <c r="Q58" s="45"/>
      <c r="R58" s="45">
        <f>5706109.9-R23-R28</f>
        <v>5936009.8000000007</v>
      </c>
      <c r="S58" s="45"/>
      <c r="T58" s="45"/>
      <c r="U58" s="45">
        <f>4744219-2499.8-U28-U23</f>
        <v>5119892.9000000004</v>
      </c>
    </row>
    <row r="59" spans="1:21" s="23" customFormat="1" hidden="1" x14ac:dyDescent="0.25">
      <c r="A59" s="24" t="s">
        <v>102</v>
      </c>
      <c r="B59" s="25" t="s">
        <v>124</v>
      </c>
      <c r="C59" s="26">
        <f>SUM(C60)</f>
        <v>0</v>
      </c>
      <c r="D59" s="26">
        <f t="shared" ref="D59:N59" si="53">SUM(D60)</f>
        <v>0</v>
      </c>
      <c r="E59" s="12">
        <f t="shared" si="1"/>
        <v>0</v>
      </c>
      <c r="F59" s="26">
        <f t="shared" si="53"/>
        <v>0</v>
      </c>
      <c r="G59" s="12">
        <f t="shared" si="8"/>
        <v>0</v>
      </c>
      <c r="H59" s="26">
        <f t="shared" si="53"/>
        <v>0</v>
      </c>
      <c r="I59" s="12">
        <f t="shared" si="10"/>
        <v>0</v>
      </c>
      <c r="J59" s="26">
        <f t="shared" si="53"/>
        <v>0</v>
      </c>
      <c r="K59" s="12">
        <f t="shared" si="11"/>
        <v>0</v>
      </c>
      <c r="L59" s="26">
        <f t="shared" si="53"/>
        <v>0</v>
      </c>
      <c r="M59" s="12">
        <f t="shared" si="13"/>
        <v>0</v>
      </c>
      <c r="N59" s="26">
        <f t="shared" si="53"/>
        <v>0</v>
      </c>
      <c r="O59" s="12">
        <f t="shared" si="14"/>
        <v>0</v>
      </c>
      <c r="P59" s="45">
        <f>SUM(P60)</f>
        <v>0</v>
      </c>
      <c r="Q59" s="45"/>
      <c r="R59" s="45">
        <f>SUM(R60)</f>
        <v>0</v>
      </c>
      <c r="S59" s="45">
        <f>SUM(S60)</f>
        <v>0</v>
      </c>
      <c r="T59" s="45">
        <f>SUM(T60)</f>
        <v>0</v>
      </c>
      <c r="U59" s="45">
        <f>SUM(U60)</f>
        <v>0</v>
      </c>
    </row>
    <row r="60" spans="1:21" s="23" customFormat="1" ht="30" hidden="1" x14ac:dyDescent="0.25">
      <c r="A60" s="24" t="s">
        <v>106</v>
      </c>
      <c r="B60" s="25" t="s">
        <v>125</v>
      </c>
      <c r="C60" s="26">
        <v>0</v>
      </c>
      <c r="D60" s="29"/>
      <c r="E60" s="12">
        <f t="shared" si="1"/>
        <v>0</v>
      </c>
      <c r="F60" s="29"/>
      <c r="G60" s="12">
        <f t="shared" si="8"/>
        <v>0</v>
      </c>
      <c r="H60" s="29"/>
      <c r="I60" s="12">
        <f t="shared" si="10"/>
        <v>0</v>
      </c>
      <c r="J60" s="29"/>
      <c r="K60" s="12">
        <f t="shared" si="11"/>
        <v>0</v>
      </c>
      <c r="L60" s="28"/>
      <c r="M60" s="12">
        <f t="shared" si="13"/>
        <v>0</v>
      </c>
      <c r="N60" s="28"/>
      <c r="O60" s="12">
        <f t="shared" si="14"/>
        <v>0</v>
      </c>
      <c r="P60" s="45"/>
      <c r="Q60" s="45"/>
      <c r="R60" s="45">
        <v>0</v>
      </c>
      <c r="S60" s="45">
        <v>0</v>
      </c>
      <c r="T60" s="45">
        <v>0</v>
      </c>
      <c r="U60" s="45">
        <v>0</v>
      </c>
    </row>
    <row r="61" spans="1:21" ht="26.25" customHeight="1" x14ac:dyDescent="0.25">
      <c r="A61" s="9" t="s">
        <v>107</v>
      </c>
      <c r="B61" s="10" t="s">
        <v>108</v>
      </c>
      <c r="C61" s="11" t="e">
        <f>C13+C48</f>
        <v>#REF!</v>
      </c>
      <c r="D61" s="11" t="e">
        <f t="shared" ref="D61" si="54">D13+D48</f>
        <v>#REF!</v>
      </c>
      <c r="E61" s="12" t="e">
        <f t="shared" si="1"/>
        <v>#REF!</v>
      </c>
      <c r="F61" s="18" t="e">
        <f t="shared" ref="F61" si="55">F13+F48</f>
        <v>#REF!</v>
      </c>
      <c r="G61" s="12" t="e">
        <f t="shared" si="8"/>
        <v>#REF!</v>
      </c>
      <c r="H61" s="18" t="e">
        <f t="shared" ref="H61:J61" si="56">H13+H48</f>
        <v>#REF!</v>
      </c>
      <c r="I61" s="12" t="e">
        <f t="shared" si="10"/>
        <v>#REF!</v>
      </c>
      <c r="J61" s="18" t="e">
        <f t="shared" si="56"/>
        <v>#REF!</v>
      </c>
      <c r="K61" s="12" t="e">
        <f t="shared" si="11"/>
        <v>#REF!</v>
      </c>
      <c r="L61" s="18" t="e">
        <f t="shared" ref="L61:N61" si="57">L13+L48</f>
        <v>#REF!</v>
      </c>
      <c r="M61" s="12" t="e">
        <f t="shared" si="13"/>
        <v>#REF!</v>
      </c>
      <c r="N61" s="18" t="e">
        <f t="shared" si="57"/>
        <v>#REF!</v>
      </c>
      <c r="O61" s="12" t="e">
        <f t="shared" si="14"/>
        <v>#REF!</v>
      </c>
      <c r="P61" s="44" t="e">
        <f>P13+P48</f>
        <v>#REF!</v>
      </c>
      <c r="Q61" s="44"/>
      <c r="R61" s="44">
        <f>R13+R48</f>
        <v>131283.20000000036</v>
      </c>
      <c r="S61" s="44" t="e">
        <f>S13+S48</f>
        <v>#REF!</v>
      </c>
      <c r="T61" s="44" t="e">
        <f>T13+T48</f>
        <v>#REF!</v>
      </c>
      <c r="U61" s="44">
        <f>U13+U48</f>
        <v>132800</v>
      </c>
    </row>
    <row r="67" spans="1:1" x14ac:dyDescent="0.25">
      <c r="A67" s="31"/>
    </row>
    <row r="68" spans="1:1" x14ac:dyDescent="0.25">
      <c r="A68" s="31"/>
    </row>
  </sheetData>
  <mergeCells count="22">
    <mergeCell ref="A6:U7"/>
    <mergeCell ref="R10:R11"/>
    <mergeCell ref="A10:A11"/>
    <mergeCell ref="B10:B11"/>
    <mergeCell ref="C10:C11"/>
    <mergeCell ref="D10:D11"/>
    <mergeCell ref="E10:E11"/>
    <mergeCell ref="T10:T11"/>
    <mergeCell ref="U10:U11"/>
    <mergeCell ref="S10:S11"/>
    <mergeCell ref="J10:J11"/>
    <mergeCell ref="K10:K11"/>
    <mergeCell ref="L10:L11"/>
    <mergeCell ref="M10:M11"/>
    <mergeCell ref="N10:N11"/>
    <mergeCell ref="O10:O11"/>
    <mergeCell ref="F10:F11"/>
    <mergeCell ref="G10:G11"/>
    <mergeCell ref="H10:H11"/>
    <mergeCell ref="I10:I11"/>
    <mergeCell ref="P10:P11"/>
    <mergeCell ref="Q10:Q11"/>
  </mergeCells>
  <pageMargins left="0.94488188976377963" right="0.19685039370078741" top="0.27559055118110237" bottom="0.15748031496062992" header="0.15748031496062992" footer="0.15748031496062992"/>
  <pageSetup paperSize="9" scale="68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B4" sqref="B4"/>
    </sheetView>
  </sheetViews>
  <sheetFormatPr defaultRowHeight="15.75" x14ac:dyDescent="0.25"/>
  <cols>
    <col min="1" max="1" width="62.42578125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40" t="s">
        <v>152</v>
      </c>
    </row>
    <row r="2" spans="1:2" x14ac:dyDescent="0.25">
      <c r="B2" s="40" t="s">
        <v>0</v>
      </c>
    </row>
    <row r="3" spans="1:2" x14ac:dyDescent="0.25">
      <c r="B3" s="37" t="s">
        <v>1</v>
      </c>
    </row>
    <row r="4" spans="1:2" x14ac:dyDescent="0.25">
      <c r="B4" s="40" t="s">
        <v>156</v>
      </c>
    </row>
    <row r="8" spans="1:2" s="32" customFormat="1" x14ac:dyDescent="0.25">
      <c r="A8" s="64" t="s">
        <v>109</v>
      </c>
      <c r="B8" s="64"/>
    </row>
    <row r="9" spans="1:2" s="32" customFormat="1" x14ac:dyDescent="0.25">
      <c r="A9" s="65" t="s">
        <v>134</v>
      </c>
      <c r="B9" s="65"/>
    </row>
    <row r="11" spans="1:2" ht="31.5" customHeight="1" x14ac:dyDescent="0.25">
      <c r="A11" s="33" t="s">
        <v>110</v>
      </c>
      <c r="B11" s="39" t="s">
        <v>135</v>
      </c>
    </row>
    <row r="12" spans="1:2" ht="31.5" x14ac:dyDescent="0.25">
      <c r="A12" s="35" t="s">
        <v>112</v>
      </c>
      <c r="B12" s="47">
        <f>SUM(B13:B14)</f>
        <v>136689</v>
      </c>
    </row>
    <row r="13" spans="1:2" x14ac:dyDescent="0.25">
      <c r="A13" s="36" t="s">
        <v>113</v>
      </c>
      <c r="B13" s="47">
        <f>пр11!K24</f>
        <v>210000</v>
      </c>
    </row>
    <row r="14" spans="1:2" x14ac:dyDescent="0.25">
      <c r="A14" s="36" t="s">
        <v>114</v>
      </c>
      <c r="B14" s="47">
        <f>пр11!K26</f>
        <v>-73311</v>
      </c>
    </row>
    <row r="15" spans="1:2" x14ac:dyDescent="0.25">
      <c r="A15" s="35" t="s">
        <v>115</v>
      </c>
      <c r="B15" s="47">
        <f>SUM(B16:B17)</f>
        <v>-9649.0999999999985</v>
      </c>
    </row>
    <row r="16" spans="1:2" x14ac:dyDescent="0.25">
      <c r="A16" s="36" t="s">
        <v>113</v>
      </c>
      <c r="B16" s="47">
        <f>пр11!K19</f>
        <v>60350.9</v>
      </c>
    </row>
    <row r="17" spans="1:2" x14ac:dyDescent="0.25">
      <c r="A17" s="36" t="s">
        <v>114</v>
      </c>
      <c r="B17" s="47">
        <f>пр11!G21</f>
        <v>-70000</v>
      </c>
    </row>
    <row r="18" spans="1:2" x14ac:dyDescent="0.25">
      <c r="A18" s="36" t="s">
        <v>116</v>
      </c>
      <c r="B18" s="47">
        <f>SUM(B12+B15)</f>
        <v>127039.9</v>
      </c>
    </row>
    <row r="19" spans="1:2" x14ac:dyDescent="0.25">
      <c r="B19" s="48"/>
    </row>
    <row r="20" spans="1:2" x14ac:dyDescent="0.25">
      <c r="B20" s="48"/>
    </row>
    <row r="21" spans="1:2" x14ac:dyDescent="0.25">
      <c r="B21" s="48"/>
    </row>
    <row r="34" spans="1:1" x14ac:dyDescent="0.25">
      <c r="A34" s="37"/>
    </row>
    <row r="35" spans="1:1" x14ac:dyDescent="0.25">
      <c r="A35" s="37"/>
    </row>
    <row r="36" spans="1:1" x14ac:dyDescent="0.25">
      <c r="A36" s="37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abSelected="1" zoomScaleNormal="100" workbookViewId="0">
      <selection activeCell="C4" sqref="C4"/>
    </sheetView>
  </sheetViews>
  <sheetFormatPr defaultRowHeight="15.75" x14ac:dyDescent="0.25"/>
  <cols>
    <col min="1" max="1" width="55.42578125" style="1" customWidth="1"/>
    <col min="2" max="2" width="20.7109375" style="1" customWidth="1"/>
    <col min="3" max="3" width="19.140625" style="1" customWidth="1"/>
    <col min="4" max="4" width="2.7109375" style="1" customWidth="1"/>
    <col min="5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3" x14ac:dyDescent="0.25">
      <c r="C1" s="40" t="s">
        <v>151</v>
      </c>
    </row>
    <row r="2" spans="1:3" x14ac:dyDescent="0.25">
      <c r="C2" s="40" t="s">
        <v>0</v>
      </c>
    </row>
    <row r="3" spans="1:3" x14ac:dyDescent="0.25">
      <c r="C3" s="37" t="s">
        <v>1</v>
      </c>
    </row>
    <row r="4" spans="1:3" x14ac:dyDescent="0.25">
      <c r="C4" s="40" t="s">
        <v>157</v>
      </c>
    </row>
    <row r="8" spans="1:3" s="32" customFormat="1" x14ac:dyDescent="0.25">
      <c r="A8" s="64" t="s">
        <v>109</v>
      </c>
      <c r="B8" s="64"/>
      <c r="C8" s="64"/>
    </row>
    <row r="9" spans="1:3" s="32" customFormat="1" ht="33" customHeight="1" x14ac:dyDescent="0.25">
      <c r="A9" s="65" t="s">
        <v>136</v>
      </c>
      <c r="B9" s="65"/>
      <c r="C9" s="65"/>
    </row>
    <row r="11" spans="1:3" x14ac:dyDescent="0.25">
      <c r="A11" s="66" t="s">
        <v>110</v>
      </c>
      <c r="B11" s="68" t="s">
        <v>111</v>
      </c>
      <c r="C11" s="69"/>
    </row>
    <row r="12" spans="1:3" x14ac:dyDescent="0.25">
      <c r="A12" s="67"/>
      <c r="B12" s="38" t="s">
        <v>131</v>
      </c>
      <c r="C12" s="34" t="s">
        <v>137</v>
      </c>
    </row>
    <row r="13" spans="1:3" ht="31.5" x14ac:dyDescent="0.25">
      <c r="A13" s="35" t="s">
        <v>112</v>
      </c>
      <c r="B13" s="47">
        <f>SUM(B14:B15)</f>
        <v>-169549</v>
      </c>
      <c r="C13" s="47">
        <f>SUM(C14:C15)</f>
        <v>-13716</v>
      </c>
    </row>
    <row r="14" spans="1:3" x14ac:dyDescent="0.25">
      <c r="A14" s="36" t="s">
        <v>113</v>
      </c>
      <c r="B14" s="47">
        <v>0</v>
      </c>
      <c r="C14" s="47">
        <v>0</v>
      </c>
    </row>
    <row r="15" spans="1:3" x14ac:dyDescent="0.25">
      <c r="A15" s="36" t="s">
        <v>114</v>
      </c>
      <c r="B15" s="47">
        <f>пр12!R28</f>
        <v>-169549</v>
      </c>
      <c r="C15" s="47">
        <f>пр12!U28</f>
        <v>-13716</v>
      </c>
    </row>
    <row r="16" spans="1:3" x14ac:dyDescent="0.25">
      <c r="A16" s="35" t="s">
        <v>115</v>
      </c>
      <c r="B16" s="47">
        <f>SUM(B17:B18)</f>
        <v>304106.8</v>
      </c>
      <c r="C16" s="47">
        <f>SUM(C17:C18)</f>
        <v>146516</v>
      </c>
    </row>
    <row r="17" spans="1:3" x14ac:dyDescent="0.25">
      <c r="A17" s="36" t="s">
        <v>113</v>
      </c>
      <c r="B17" s="47">
        <f>пр12!R21</f>
        <v>364457.7</v>
      </c>
      <c r="C17" s="47">
        <f>пр12!U21</f>
        <v>510973.7</v>
      </c>
    </row>
    <row r="18" spans="1:3" x14ac:dyDescent="0.25">
      <c r="A18" s="36" t="s">
        <v>114</v>
      </c>
      <c r="B18" s="47">
        <f>пр12!R23</f>
        <v>-60350.9</v>
      </c>
      <c r="C18" s="47">
        <f>пр12!U23</f>
        <v>-364457.7</v>
      </c>
    </row>
    <row r="19" spans="1:3" x14ac:dyDescent="0.25">
      <c r="A19" s="36" t="s">
        <v>116</v>
      </c>
      <c r="B19" s="47">
        <f>SUM(B13+B16)</f>
        <v>134557.79999999999</v>
      </c>
      <c r="C19" s="47">
        <f>SUM(C13+C16)</f>
        <v>132800</v>
      </c>
    </row>
    <row r="20" spans="1:3" x14ac:dyDescent="0.25">
      <c r="B20" s="48"/>
      <c r="C20" s="48"/>
    </row>
    <row r="35" spans="1:1" x14ac:dyDescent="0.25">
      <c r="A35" s="37"/>
    </row>
    <row r="36" spans="1:1" x14ac:dyDescent="0.25">
      <c r="A36" s="37"/>
    </row>
    <row r="37" spans="1:1" x14ac:dyDescent="0.25">
      <c r="A37" s="37"/>
    </row>
  </sheetData>
  <mergeCells count="4">
    <mergeCell ref="A11:A12"/>
    <mergeCell ref="B11:C11"/>
    <mergeCell ref="A8:C8"/>
    <mergeCell ref="A9:C9"/>
  </mergeCells>
  <pageMargins left="0.78740157480314965" right="0.39370078740157483" top="0.59055118110236227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пр11</vt:lpstr>
      <vt:lpstr>пр12</vt:lpstr>
      <vt:lpstr>пр13</vt:lpstr>
      <vt:lpstr>пр14</vt:lpstr>
      <vt:lpstr>пр11!Область_печати</vt:lpstr>
      <vt:lpstr>пр14!Область_печати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2022-12-06T07:48:57Z</dcterms:modified>
</cp:coreProperties>
</file>