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4"/>
  </bookViews>
  <sheets>
    <sheet name="пр10" sheetId="1" state="hidden" r:id="rId1"/>
    <sheet name="пр 10" sheetId="5" r:id="rId2"/>
    <sheet name="пр 11" sheetId="2" r:id="rId3"/>
    <sheet name="пр 12" sheetId="3" r:id="rId4"/>
    <sheet name="пр13" sheetId="4" r:id="rId5"/>
  </sheets>
  <definedNames>
    <definedName name="_xlnm.Print_Area" localSheetId="1">'пр 10'!$A$1:$E$63</definedName>
    <definedName name="_xlnm.Print_Area" localSheetId="0">пр10!$A$1:$E$63</definedName>
    <definedName name="_xlnm.Print_Area" localSheetId="4">пр13!$A$1:$D$19</definedName>
  </definedNames>
  <calcPr calcId="162913"/>
</workbook>
</file>

<file path=xl/calcChain.xml><?xml version="1.0" encoding="utf-8"?>
<calcChain xmlns="http://schemas.openxmlformats.org/spreadsheetml/2006/main">
  <c r="C53" i="5" l="1"/>
  <c r="C60" i="5" l="1"/>
  <c r="B13" i="3" l="1"/>
  <c r="C15" i="4"/>
  <c r="Q19" i="2" l="1"/>
  <c r="Q26" i="2"/>
  <c r="P19" i="2"/>
  <c r="P26" i="2" l="1"/>
  <c r="B16" i="3" l="1"/>
  <c r="B15" i="4" l="1"/>
  <c r="C13" i="4"/>
  <c r="B13" i="4"/>
  <c r="B17" i="3"/>
  <c r="B15" i="3"/>
  <c r="B12" i="3"/>
  <c r="T63" i="2"/>
  <c r="S63" i="2"/>
  <c r="R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O62" i="2"/>
  <c r="M62" i="2"/>
  <c r="K62" i="2"/>
  <c r="I62" i="2"/>
  <c r="G62" i="2"/>
  <c r="E62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O60" i="2"/>
  <c r="M60" i="2"/>
  <c r="K60" i="2"/>
  <c r="I60" i="2"/>
  <c r="G60" i="2"/>
  <c r="E60" i="2"/>
  <c r="T59" i="2"/>
  <c r="S59" i="2"/>
  <c r="R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T58" i="2"/>
  <c r="S58" i="2"/>
  <c r="R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O57" i="2"/>
  <c r="M57" i="2"/>
  <c r="K57" i="2"/>
  <c r="I57" i="2"/>
  <c r="G57" i="2"/>
  <c r="E57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T54" i="2"/>
  <c r="S54" i="2"/>
  <c r="R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O53" i="2"/>
  <c r="M53" i="2"/>
  <c r="K53" i="2"/>
  <c r="I53" i="2"/>
  <c r="G53" i="2"/>
  <c r="E53" i="2"/>
  <c r="T52" i="2"/>
  <c r="S52" i="2"/>
  <c r="R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T51" i="2"/>
  <c r="S51" i="2"/>
  <c r="R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M50" i="2"/>
  <c r="K50" i="2"/>
  <c r="I50" i="2"/>
  <c r="G50" i="2"/>
  <c r="E50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T47" i="2"/>
  <c r="S47" i="2"/>
  <c r="R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T46" i="2"/>
  <c r="S46" i="2"/>
  <c r="R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M45" i="2"/>
  <c r="K45" i="2"/>
  <c r="I45" i="2"/>
  <c r="G45" i="2"/>
  <c r="E45" i="2"/>
  <c r="O44" i="2"/>
  <c r="M44" i="2"/>
  <c r="K44" i="2"/>
  <c r="I44" i="2"/>
  <c r="G44" i="2"/>
  <c r="E44" i="2"/>
  <c r="O43" i="2"/>
  <c r="M43" i="2"/>
  <c r="K43" i="2"/>
  <c r="I43" i="2"/>
  <c r="G43" i="2"/>
  <c r="E43" i="2"/>
  <c r="O42" i="2"/>
  <c r="M42" i="2"/>
  <c r="K42" i="2"/>
  <c r="I42" i="2"/>
  <c r="G42" i="2"/>
  <c r="E42" i="2"/>
  <c r="T41" i="2"/>
  <c r="S41" i="2"/>
  <c r="R41" i="2"/>
  <c r="Q41" i="2"/>
  <c r="P41" i="2"/>
  <c r="O41" i="2"/>
  <c r="M41" i="2"/>
  <c r="K41" i="2"/>
  <c r="I41" i="2"/>
  <c r="G41" i="2"/>
  <c r="E41" i="2"/>
  <c r="C41" i="2"/>
  <c r="T40" i="2"/>
  <c r="S40" i="2"/>
  <c r="R40" i="2"/>
  <c r="Q40" i="2"/>
  <c r="P40" i="2"/>
  <c r="O40" i="2"/>
  <c r="M40" i="2"/>
  <c r="K40" i="2"/>
  <c r="I40" i="2"/>
  <c r="G40" i="2"/>
  <c r="E40" i="2"/>
  <c r="C40" i="2"/>
  <c r="O39" i="2"/>
  <c r="M39" i="2"/>
  <c r="K39" i="2"/>
  <c r="I39" i="2"/>
  <c r="G39" i="2"/>
  <c r="E39" i="2"/>
  <c r="T38" i="2"/>
  <c r="S38" i="2"/>
  <c r="R38" i="2"/>
  <c r="Q38" i="2"/>
  <c r="P38" i="2"/>
  <c r="O38" i="2"/>
  <c r="M38" i="2"/>
  <c r="K38" i="2"/>
  <c r="I38" i="2"/>
  <c r="G38" i="2"/>
  <c r="E38" i="2"/>
  <c r="C38" i="2"/>
  <c r="O37" i="2"/>
  <c r="M37" i="2"/>
  <c r="K37" i="2"/>
  <c r="I37" i="2"/>
  <c r="G37" i="2"/>
  <c r="E37" i="2"/>
  <c r="T36" i="2"/>
  <c r="S36" i="2"/>
  <c r="R36" i="2"/>
  <c r="Q36" i="2"/>
  <c r="P36" i="2"/>
  <c r="O36" i="2"/>
  <c r="M36" i="2"/>
  <c r="K36" i="2"/>
  <c r="I36" i="2"/>
  <c r="G36" i="2"/>
  <c r="E36" i="2"/>
  <c r="C36" i="2"/>
  <c r="T35" i="2"/>
  <c r="S35" i="2"/>
  <c r="R35" i="2"/>
  <c r="Q35" i="2"/>
  <c r="P35" i="2"/>
  <c r="O35" i="2"/>
  <c r="M35" i="2"/>
  <c r="K35" i="2"/>
  <c r="I35" i="2"/>
  <c r="G35" i="2"/>
  <c r="E35" i="2"/>
  <c r="C35" i="2"/>
  <c r="T34" i="2"/>
  <c r="S34" i="2"/>
  <c r="R34" i="2"/>
  <c r="Q34" i="2"/>
  <c r="P34" i="2"/>
  <c r="O34" i="2"/>
  <c r="M34" i="2"/>
  <c r="K34" i="2"/>
  <c r="I34" i="2"/>
  <c r="G34" i="2"/>
  <c r="E34" i="2"/>
  <c r="C34" i="2"/>
  <c r="O33" i="2"/>
  <c r="M33" i="2"/>
  <c r="K33" i="2"/>
  <c r="I33" i="2"/>
  <c r="G33" i="2"/>
  <c r="E33" i="2"/>
  <c r="T32" i="2"/>
  <c r="S32" i="2"/>
  <c r="R32" i="2"/>
  <c r="Q32" i="2"/>
  <c r="P32" i="2"/>
  <c r="O32" i="2"/>
  <c r="M32" i="2"/>
  <c r="K32" i="2"/>
  <c r="I32" i="2"/>
  <c r="G32" i="2"/>
  <c r="E32" i="2"/>
  <c r="C32" i="2"/>
  <c r="T31" i="2"/>
  <c r="S31" i="2"/>
  <c r="R31" i="2"/>
  <c r="Q31" i="2"/>
  <c r="P31" i="2"/>
  <c r="O31" i="2"/>
  <c r="M31" i="2"/>
  <c r="K31" i="2"/>
  <c r="I31" i="2"/>
  <c r="G31" i="2"/>
  <c r="E31" i="2"/>
  <c r="C31" i="2"/>
  <c r="O30" i="2"/>
  <c r="M30" i="2"/>
  <c r="K30" i="2"/>
  <c r="I30" i="2"/>
  <c r="G30" i="2"/>
  <c r="E30" i="2"/>
  <c r="T29" i="2"/>
  <c r="S29" i="2"/>
  <c r="R29" i="2"/>
  <c r="Q29" i="2"/>
  <c r="P29" i="2"/>
  <c r="O29" i="2"/>
  <c r="M29" i="2"/>
  <c r="K29" i="2"/>
  <c r="I29" i="2"/>
  <c r="G29" i="2"/>
  <c r="E29" i="2"/>
  <c r="C29" i="2"/>
  <c r="T28" i="2"/>
  <c r="S28" i="2"/>
  <c r="R28" i="2"/>
  <c r="Q28" i="2"/>
  <c r="P28" i="2"/>
  <c r="O28" i="2"/>
  <c r="M28" i="2"/>
  <c r="K28" i="2"/>
  <c r="I28" i="2"/>
  <c r="G28" i="2"/>
  <c r="E28" i="2"/>
  <c r="C28" i="2"/>
  <c r="T27" i="2"/>
  <c r="S27" i="2"/>
  <c r="R27" i="2"/>
  <c r="Q27" i="2"/>
  <c r="P27" i="2"/>
  <c r="O27" i="2"/>
  <c r="M27" i="2"/>
  <c r="K27" i="2"/>
  <c r="I27" i="2"/>
  <c r="G27" i="2"/>
  <c r="E27" i="2"/>
  <c r="C27" i="2"/>
  <c r="O26" i="2"/>
  <c r="M26" i="2"/>
  <c r="K26" i="2"/>
  <c r="I26" i="2"/>
  <c r="G26" i="2"/>
  <c r="E26" i="2"/>
  <c r="T25" i="2"/>
  <c r="S25" i="2"/>
  <c r="R25" i="2"/>
  <c r="Q25" i="2"/>
  <c r="Q22" i="2" s="1"/>
  <c r="P25" i="2"/>
  <c r="P22" i="2" s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M24" i="2"/>
  <c r="K24" i="2"/>
  <c r="I24" i="2"/>
  <c r="G24" i="2"/>
  <c r="E24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T22" i="2"/>
  <c r="S22" i="2"/>
  <c r="R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Q21" i="2" s="1"/>
  <c r="Q18" i="2" s="1"/>
  <c r="C17" i="4" s="1"/>
  <c r="O21" i="2"/>
  <c r="M21" i="2"/>
  <c r="K21" i="2"/>
  <c r="I21" i="2"/>
  <c r="G21" i="2"/>
  <c r="E21" i="2"/>
  <c r="T20" i="2"/>
  <c r="S20" i="2"/>
  <c r="R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M19" i="2"/>
  <c r="K19" i="2"/>
  <c r="I19" i="2"/>
  <c r="G19" i="2"/>
  <c r="E19" i="2"/>
  <c r="T18" i="2"/>
  <c r="S18" i="2"/>
  <c r="R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T17" i="2"/>
  <c r="S17" i="2"/>
  <c r="R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M16" i="2"/>
  <c r="K16" i="2"/>
  <c r="I16" i="2"/>
  <c r="G16" i="2"/>
  <c r="E16" i="2"/>
  <c r="T15" i="2"/>
  <c r="S15" i="2"/>
  <c r="R15" i="2"/>
  <c r="Q15" i="2"/>
  <c r="P15" i="2"/>
  <c r="O15" i="2"/>
  <c r="M15" i="2"/>
  <c r="K15" i="2"/>
  <c r="I15" i="2"/>
  <c r="G15" i="2"/>
  <c r="E15" i="2"/>
  <c r="C15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M13" i="2"/>
  <c r="K13" i="2"/>
  <c r="I13" i="2"/>
  <c r="G13" i="2"/>
  <c r="E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T11" i="2"/>
  <c r="S11" i="2"/>
  <c r="R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E63" i="5"/>
  <c r="D63" i="5"/>
  <c r="E61" i="5"/>
  <c r="D61" i="5"/>
  <c r="C61" i="5"/>
  <c r="E60" i="5"/>
  <c r="D60" i="5"/>
  <c r="E59" i="5"/>
  <c r="D59" i="5"/>
  <c r="C59" i="5"/>
  <c r="C58" i="5" s="1"/>
  <c r="C54" i="5" s="1"/>
  <c r="E58" i="5"/>
  <c r="D58" i="5"/>
  <c r="E56" i="5"/>
  <c r="D56" i="5"/>
  <c r="C56" i="5"/>
  <c r="E55" i="5"/>
  <c r="D55" i="5"/>
  <c r="C55" i="5"/>
  <c r="E54" i="5"/>
  <c r="D54" i="5"/>
  <c r="E53" i="5"/>
  <c r="D53" i="5"/>
  <c r="C52" i="5"/>
  <c r="C51" i="5" s="1"/>
  <c r="C47" i="5" s="1"/>
  <c r="E52" i="5"/>
  <c r="D52" i="5"/>
  <c r="E51" i="5"/>
  <c r="D51" i="5"/>
  <c r="E49" i="5"/>
  <c r="D49" i="5"/>
  <c r="C49" i="5"/>
  <c r="E48" i="5"/>
  <c r="D48" i="5"/>
  <c r="C48" i="5"/>
  <c r="E47" i="5"/>
  <c r="D47" i="5"/>
  <c r="E46" i="5"/>
  <c r="D46" i="5"/>
  <c r="E41" i="5"/>
  <c r="D41" i="5"/>
  <c r="C41" i="5"/>
  <c r="E40" i="5"/>
  <c r="D40" i="5"/>
  <c r="C40" i="5"/>
  <c r="E38" i="5"/>
  <c r="D38" i="5"/>
  <c r="C38" i="5"/>
  <c r="E36" i="5"/>
  <c r="D36" i="5"/>
  <c r="C36" i="5"/>
  <c r="E35" i="5"/>
  <c r="D35" i="5"/>
  <c r="C35" i="5"/>
  <c r="E34" i="5"/>
  <c r="D34" i="5"/>
  <c r="C34" i="5"/>
  <c r="E32" i="5"/>
  <c r="D32" i="5"/>
  <c r="C32" i="5"/>
  <c r="E31" i="5"/>
  <c r="D31" i="5"/>
  <c r="C31" i="5"/>
  <c r="E29" i="5"/>
  <c r="D29" i="5"/>
  <c r="C29" i="5"/>
  <c r="E28" i="5"/>
  <c r="D28" i="5"/>
  <c r="C28" i="5"/>
  <c r="E27" i="5"/>
  <c r="D27" i="5"/>
  <c r="C27" i="5"/>
  <c r="E25" i="5"/>
  <c r="D25" i="5"/>
  <c r="C25" i="5"/>
  <c r="E23" i="5"/>
  <c r="D23" i="5"/>
  <c r="C23" i="5"/>
  <c r="C22" i="5" s="1"/>
  <c r="E22" i="5"/>
  <c r="D22" i="5"/>
  <c r="E20" i="5"/>
  <c r="D20" i="5"/>
  <c r="E18" i="5"/>
  <c r="D18" i="5"/>
  <c r="C18" i="5"/>
  <c r="C17" i="5" s="1"/>
  <c r="E17" i="5"/>
  <c r="D17" i="5"/>
  <c r="E15" i="5"/>
  <c r="D15" i="5"/>
  <c r="C15" i="5"/>
  <c r="E14" i="5"/>
  <c r="D14" i="5"/>
  <c r="C14" i="5"/>
  <c r="E12" i="5"/>
  <c r="D12" i="5"/>
  <c r="C12" i="5"/>
  <c r="E11" i="5"/>
  <c r="D11" i="5"/>
  <c r="E63" i="1"/>
  <c r="D63" i="1"/>
  <c r="C63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49" i="1"/>
  <c r="D49" i="1"/>
  <c r="C49" i="1"/>
  <c r="E48" i="1"/>
  <c r="D48" i="1"/>
  <c r="C48" i="1"/>
  <c r="E47" i="1"/>
  <c r="D47" i="1"/>
  <c r="C47" i="1"/>
  <c r="E46" i="1"/>
  <c r="D46" i="1"/>
  <c r="C46" i="1"/>
  <c r="E41" i="1"/>
  <c r="D41" i="1"/>
  <c r="C41" i="1"/>
  <c r="E40" i="1"/>
  <c r="D40" i="1"/>
  <c r="C40" i="1"/>
  <c r="E38" i="1"/>
  <c r="D38" i="1"/>
  <c r="C38" i="1"/>
  <c r="E36" i="1"/>
  <c r="D36" i="1"/>
  <c r="C36" i="1"/>
  <c r="E35" i="1"/>
  <c r="D35" i="1"/>
  <c r="C35" i="1"/>
  <c r="E34" i="1"/>
  <c r="D34" i="1"/>
  <c r="C34" i="1"/>
  <c r="E32" i="1"/>
  <c r="D32" i="1"/>
  <c r="C32" i="1"/>
  <c r="E31" i="1"/>
  <c r="D31" i="1"/>
  <c r="C31" i="1"/>
  <c r="E29" i="1"/>
  <c r="D29" i="1"/>
  <c r="C29" i="1"/>
  <c r="E28" i="1"/>
  <c r="D28" i="1"/>
  <c r="C28" i="1"/>
  <c r="E27" i="1"/>
  <c r="D27" i="1"/>
  <c r="C27" i="1"/>
  <c r="C26" i="1"/>
  <c r="E25" i="1"/>
  <c r="D25" i="1"/>
  <c r="C25" i="1"/>
  <c r="E23" i="1"/>
  <c r="D23" i="1"/>
  <c r="C23" i="1"/>
  <c r="E22" i="1"/>
  <c r="D22" i="1"/>
  <c r="C22" i="1"/>
  <c r="E20" i="1"/>
  <c r="D20" i="1"/>
  <c r="C20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2" i="1"/>
  <c r="D12" i="1"/>
  <c r="C12" i="1"/>
  <c r="E11" i="1"/>
  <c r="D11" i="1"/>
  <c r="C11" i="1"/>
  <c r="B18" i="3" l="1"/>
  <c r="Q53" i="2"/>
  <c r="Q52" i="2" s="1"/>
  <c r="Q51" i="2" s="1"/>
  <c r="Q47" i="2" s="1"/>
  <c r="C18" i="4"/>
  <c r="Q20" i="2"/>
  <c r="Q60" i="2"/>
  <c r="Q59" i="2" s="1"/>
  <c r="Q58" i="2" s="1"/>
  <c r="Q54" i="2" s="1"/>
  <c r="Q46" i="2" s="1"/>
  <c r="C11" i="5"/>
  <c r="C16" i="4"/>
  <c r="C19" i="4" s="1"/>
  <c r="Q17" i="2"/>
  <c r="Q11" i="2" s="1"/>
  <c r="P20" i="2"/>
  <c r="B18" i="4" s="1"/>
  <c r="P18" i="2"/>
  <c r="B17" i="4" s="1"/>
  <c r="C46" i="5"/>
  <c r="P60" i="2"/>
  <c r="P59" i="2" s="1"/>
  <c r="F24" i="5" l="1"/>
  <c r="P17" i="2"/>
  <c r="P11" i="2" s="1"/>
  <c r="B16" i="4"/>
  <c r="B19" i="4" s="1"/>
  <c r="Q63" i="2"/>
  <c r="C63" i="5"/>
  <c r="P58" i="2"/>
  <c r="P54" i="2" s="1"/>
  <c r="P53" i="2"/>
  <c r="P52" i="2" s="1"/>
  <c r="P51" i="2" s="1"/>
  <c r="P47" i="2" s="1"/>
  <c r="P46" i="2" l="1"/>
  <c r="P63" i="2" s="1"/>
</calcChain>
</file>

<file path=xl/sharedStrings.xml><?xml version="1.0" encoding="utf-8"?>
<sst xmlns="http://schemas.openxmlformats.org/spreadsheetml/2006/main" count="428" uniqueCount="150">
  <si>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</si>
  <si>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</si>
  <si>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</si>
  <si>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</si>
  <si>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</si>
  <si>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</si>
  <si>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</si>
  <si>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</si>
  <si>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</si>
  <si>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</si>
  <si>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</si>
  <si>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</si>
  <si>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</si>
  <si>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</si>
  <si>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</si>
  <si>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</si>
  <si>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</si>
  <si>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</si>
  <si>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</si>
  <si>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</si>
  <si>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</si>
  <si>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</si>
  <si>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</si>
  <si>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</si>
  <si>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</si>
  <si>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</si>
  <si>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</si>
  <si>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</si>
  <si>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</si>
  <si>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</si>
  <si>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</si>
  <si>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</si>
  <si>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</si>
  <si>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</si>
  <si>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</si>
  <si>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</si>
  <si>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</si>
  <si>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</si>
  <si>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</si>
  <si>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</si>
  <si>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</si>
  <si>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</si>
  <si>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</si>
  <si>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</si>
  <si>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</si>
  <si>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</si>
  <si>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</si>
  <si>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</si>
  <si>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</si>
  <si>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</si>
  <si>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</si>
  <si>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</si>
  <si>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</si>
  <si>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</si>
  <si>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</si>
  <si>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</si>
  <si>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</si>
  <si>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</si>
  <si>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</si>
  <si>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</si>
  <si>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</si>
  <si>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</si>
  <si>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</si>
  <si>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</si>
  <si>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</si>
  <si>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</si>
  <si>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</si>
  <si>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</si>
  <si>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</si>
  <si>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</si>
  <si>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</si>
  <si>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</si>
  <si>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</si>
  <si>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</si>
  <si>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</si>
  <si>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</si>
  <si>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</si>
  <si>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</si>
  <si>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</si>
  <si>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</si>
  <si>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</si>
  <si>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</si>
  <si>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</si>
  <si>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</si>
  <si>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</si>
  <si>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</si>
  <si>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</si>
  <si>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</si>
  <si>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</si>
  <si>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</si>
  <si>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</si>
  <si>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</si>
  <si>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</si>
  <si>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</si>
  <si>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</si>
  <si>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</si>
  <si>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</si>
  <si>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</si>
  <si>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</si>
  <si>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</si>
  <si>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</si>
  <si>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</si>
  <si>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</si>
  <si>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</si>
  <si>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</si>
  <si>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</si>
  <si>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</si>
  <si>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</si>
  <si>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</si>
  <si>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</si>
  <si>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</si>
  <si>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</si>
  <si>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</si>
  <si>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</si>
  <si>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</si>
  <si>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</si>
  <si>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</si>
  <si>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</si>
  <si>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</si>
  <si>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</si>
  <si>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</si>
  <si>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</si>
  <si>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</si>
  <si>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</si>
  <si>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</si>
  <si>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</si>
  <si>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</si>
  <si>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</si>
  <si>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</si>
  <si>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</si>
  <si>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</si>
  <si>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</si>
  <si>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</si>
  <si>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от "__ "______2021 № ____</t>
  </si>
  <si>
    <t>Сумма на 2024 год  (тыс.рублей)</t>
  </si>
  <si>
    <t>2024 год</t>
  </si>
  <si>
    <t>Приложение 12</t>
  </si>
  <si>
    <t>Приложение 13</t>
  </si>
  <si>
    <t>Источники внутреннего финансирования дефицита бюджета городского округа Мегион Ханты-Мансийского автономного округа – Югры на 2023 год</t>
  </si>
  <si>
    <t>2025 год</t>
  </si>
  <si>
    <t>Сумма на 2023 год (тыс.руб)</t>
  </si>
  <si>
    <t>городского округа Мегион Ханты-Мансийского автономного округа – Югры на 2023 год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</si>
  <si>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</si>
  <si>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2024 и 2025 годов</t>
  </si>
  <si>
    <t>городского округа Мегион Ханты-Мансийского автономного округа – Югры на плановый период 2024 и 2025 годов</t>
  </si>
  <si>
    <t>от _________  №___</t>
  </si>
  <si>
    <t>Приложение 10</t>
  </si>
  <si>
    <t>Приложение 11</t>
  </si>
  <si>
    <t>от 22.12.2023  №_357</t>
  </si>
  <si>
    <t>от 22.12.2023 №_357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</si>
</sst>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zoomScale="80" zoomScaleNormal="80" zoomScaleSheetLayoutView="80" workbookViewId="0">
      <selection activeCell="C53" sqref="C53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146</v>
      </c>
      <c r="D1" s="47" t="s">
        <v>136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6" t="s">
        <v>145</v>
      </c>
      <c r="D4" s="47" t="s">
        <v>133</v>
      </c>
    </row>
    <row r="6" spans="1:5" x14ac:dyDescent="0.25">
      <c r="A6" s="65" t="s">
        <v>138</v>
      </c>
      <c r="B6" s="65"/>
      <c r="C6" s="65"/>
    </row>
    <row r="7" spans="1:5" ht="54.75" customHeight="1" x14ac:dyDescent="0.25">
      <c r="A7" s="66"/>
      <c r="B7" s="66"/>
      <c r="C7" s="66"/>
    </row>
    <row r="8" spans="1:5" ht="15" customHeight="1" x14ac:dyDescent="0.25">
      <c r="A8" s="67" t="s">
        <v>2</v>
      </c>
      <c r="B8" s="68" t="s">
        <v>3</v>
      </c>
      <c r="C8" s="64" t="s">
        <v>132</v>
      </c>
      <c r="D8" s="64" t="s">
        <v>134</v>
      </c>
      <c r="E8" s="64" t="s">
        <v>134</v>
      </c>
    </row>
    <row r="9" spans="1:5" x14ac:dyDescent="0.25">
      <c r="A9" s="67"/>
      <c r="B9" s="68"/>
      <c r="C9" s="64"/>
      <c r="D9" s="64"/>
      <c r="E9" s="64"/>
    </row>
    <row r="10" spans="1:5" s="8" customFormat="1" x14ac:dyDescent="0.25">
      <c r="A10" s="4">
        <v>1</v>
      </c>
      <c r="B10" s="5">
        <v>2</v>
      </c>
      <c r="C10" s="48" t="s">
        <v>12</v>
      </c>
      <c r="D10" s="55" t="s">
        <v>12</v>
      </c>
      <c r="E10" s="55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 t="shared" ref="C28:E29" si="0">C29</f>
        <v>0</v>
      </c>
      <c r="D28" s="52">
        <f t="shared" si="0"/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 t="shared" si="0"/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 t="shared" ref="C31:E32" si="1">C32</f>
        <v>0</v>
      </c>
      <c r="D31" s="52">
        <f t="shared" si="1"/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 t="shared" si="1"/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 t="shared" ref="C40:E41" si="2">C41</f>
        <v>0</v>
      </c>
      <c r="D40" s="52">
        <f t="shared" si="2"/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 t="shared" si="2"/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9606.4999999990687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-6701417.6000000006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 t="shared" ref="C48:E49" si="3">C49</f>
        <v>0</v>
      </c>
      <c r="D48" s="52">
        <f t="shared" si="3"/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 t="shared" si="3"/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 t="shared" ref="C51:E52" si="4">C52</f>
        <v>-6701417.6000000006</v>
      </c>
      <c r="D51" s="52">
        <f t="shared" si="4"/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 t="shared" si="4"/>
        <v>-6701417.6000000006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60">
        <f>-6392958.4-C24-C19</f>
        <v>-6701417.6000000006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60">
        <f>C55+C58</f>
        <v>6711024.0999999996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60">
        <f t="shared" ref="C55:E56" si="5">C56</f>
        <v>0</v>
      </c>
      <c r="D55" s="52">
        <f t="shared" si="5"/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60">
        <f t="shared" si="5"/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60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60">
        <f>C59-C61</f>
        <v>6711024.0999999996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60">
        <f>SUM(C60)</f>
        <v>6711024.0999999996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60">
        <f>6541475.1-C21-C26</f>
        <v>6711024.0999999996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148516.69999999908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zoomScale="80" zoomScaleNormal="80" zoomScaleSheetLayoutView="80" workbookViewId="0">
      <selection activeCell="C5" sqref="C5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24.140625" style="3" hidden="1" customWidth="1"/>
    <col min="5" max="5" width="20.140625" style="3" hidden="1" customWidth="1"/>
    <col min="6" max="6" width="22.85546875" style="3" hidden="1" customWidth="1"/>
    <col min="7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146</v>
      </c>
      <c r="D1" s="47" t="s">
        <v>136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6" t="s">
        <v>148</v>
      </c>
      <c r="D4" s="47" t="s">
        <v>133</v>
      </c>
    </row>
    <row r="6" spans="1:5" x14ac:dyDescent="0.25">
      <c r="A6" s="65" t="s">
        <v>138</v>
      </c>
      <c r="B6" s="65"/>
      <c r="C6" s="65"/>
    </row>
    <row r="7" spans="1:5" ht="54.75" customHeight="1" x14ac:dyDescent="0.25">
      <c r="A7" s="66"/>
      <c r="B7" s="66"/>
      <c r="C7" s="66"/>
    </row>
    <row r="8" spans="1:5" ht="15" customHeight="1" x14ac:dyDescent="0.25">
      <c r="A8" s="67" t="s">
        <v>2</v>
      </c>
      <c r="B8" s="68" t="s">
        <v>3</v>
      </c>
      <c r="C8" s="64" t="s">
        <v>132</v>
      </c>
      <c r="D8" s="64" t="s">
        <v>134</v>
      </c>
      <c r="E8" s="64" t="s">
        <v>134</v>
      </c>
    </row>
    <row r="9" spans="1:5" x14ac:dyDescent="0.25">
      <c r="A9" s="67"/>
      <c r="B9" s="68"/>
      <c r="C9" s="64"/>
      <c r="D9" s="64"/>
      <c r="E9" s="64"/>
    </row>
    <row r="10" spans="1:5" s="8" customFormat="1" x14ac:dyDescent="0.25">
      <c r="A10" s="58">
        <v>1</v>
      </c>
      <c r="B10" s="59">
        <v>2</v>
      </c>
      <c r="C10" s="57" t="s">
        <v>12</v>
      </c>
      <c r="D10" s="57" t="s">
        <v>12</v>
      </c>
      <c r="E10" s="57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138998.29999999999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6" ht="28.5" x14ac:dyDescent="0.25">
      <c r="A17" s="9" t="s">
        <v>27</v>
      </c>
      <c r="B17" s="10" t="s">
        <v>28</v>
      </c>
      <c r="C17" s="51">
        <f>SUM(C18+C20)</f>
        <v>0</v>
      </c>
      <c r="D17" s="51">
        <f>SUM(D18+D20)</f>
        <v>150533.20000000001</v>
      </c>
      <c r="E17" s="51">
        <f>SUM(E18+E20)</f>
        <v>140531.29999999999</v>
      </c>
    </row>
    <row r="18" spans="1:6" ht="30" x14ac:dyDescent="0.25">
      <c r="A18" s="13" t="s">
        <v>29</v>
      </c>
      <c r="B18" s="14" t="s">
        <v>30</v>
      </c>
      <c r="C18" s="52">
        <f>SUM(C19)</f>
        <v>0</v>
      </c>
      <c r="D18" s="52">
        <f>SUM(D19)</f>
        <v>150533.20000000001</v>
      </c>
      <c r="E18" s="52">
        <f>SUM(E19)</f>
        <v>140531.29999999999</v>
      </c>
    </row>
    <row r="19" spans="1:6" ht="30" x14ac:dyDescent="0.25">
      <c r="A19" s="13" t="s">
        <v>31</v>
      </c>
      <c r="B19" s="14" t="s">
        <v>130</v>
      </c>
      <c r="C19" s="63"/>
      <c r="D19" s="52">
        <v>150533.20000000001</v>
      </c>
      <c r="E19" s="52">
        <v>140531.29999999999</v>
      </c>
    </row>
    <row r="20" spans="1:6" ht="30" x14ac:dyDescent="0.25">
      <c r="A20" s="13" t="s">
        <v>32</v>
      </c>
      <c r="B20" s="14" t="s">
        <v>33</v>
      </c>
      <c r="C20" s="52"/>
      <c r="D20" s="52">
        <f>SUM(D21)</f>
        <v>0</v>
      </c>
      <c r="E20" s="52">
        <f>SUM(E21)</f>
        <v>0</v>
      </c>
    </row>
    <row r="21" spans="1:6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6" s="23" customFormat="1" ht="28.5" x14ac:dyDescent="0.25">
      <c r="A22" s="20" t="s">
        <v>35</v>
      </c>
      <c r="B22" s="21" t="s">
        <v>36</v>
      </c>
      <c r="C22" s="51">
        <f>C23+C25</f>
        <v>138998.29999999999</v>
      </c>
      <c r="D22" s="51">
        <f>D23+D25</f>
        <v>-13716</v>
      </c>
      <c r="E22" s="51">
        <f>E23+E25</f>
        <v>-3424</v>
      </c>
    </row>
    <row r="23" spans="1:6" s="23" customFormat="1" ht="30" hidden="1" x14ac:dyDescent="0.25">
      <c r="A23" s="24" t="s">
        <v>37</v>
      </c>
      <c r="B23" s="25" t="s">
        <v>38</v>
      </c>
      <c r="C23" s="52">
        <f>C24</f>
        <v>211000</v>
      </c>
      <c r="D23" s="52">
        <f>D24</f>
        <v>0</v>
      </c>
      <c r="E23" s="52">
        <f>E24</f>
        <v>0</v>
      </c>
    </row>
    <row r="24" spans="1:6" s="23" customFormat="1" ht="30" x14ac:dyDescent="0.25">
      <c r="A24" s="24" t="s">
        <v>39</v>
      </c>
      <c r="B24" s="25" t="s">
        <v>128</v>
      </c>
      <c r="C24" s="52">
        <v>211000</v>
      </c>
      <c r="D24" s="52"/>
      <c r="E24" s="52"/>
      <c r="F24" s="62">
        <f>C46+C11</f>
        <v>474123.19999999943</v>
      </c>
    </row>
    <row r="25" spans="1:6" s="23" customFormat="1" ht="45" hidden="1" x14ac:dyDescent="0.25">
      <c r="A25" s="24" t="s">
        <v>40</v>
      </c>
      <c r="B25" s="25" t="s">
        <v>41</v>
      </c>
      <c r="C25" s="52">
        <f>SUM(C26)</f>
        <v>-72001.7</v>
      </c>
      <c r="D25" s="52">
        <f>SUM(D26)</f>
        <v>-13716</v>
      </c>
      <c r="E25" s="52">
        <f>SUM(E26)</f>
        <v>-3424</v>
      </c>
    </row>
    <row r="26" spans="1:6" s="23" customFormat="1" ht="45" x14ac:dyDescent="0.25">
      <c r="A26" s="24" t="s">
        <v>42</v>
      </c>
      <c r="B26" s="25" t="s">
        <v>129</v>
      </c>
      <c r="C26" s="52">
        <v>-72001.7</v>
      </c>
      <c r="D26" s="52">
        <v>-13716</v>
      </c>
      <c r="E26" s="52">
        <v>-3424</v>
      </c>
    </row>
    <row r="27" spans="1:6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6" s="23" customFormat="1" ht="30" hidden="1" x14ac:dyDescent="0.25">
      <c r="A28" s="24" t="s">
        <v>45</v>
      </c>
      <c r="B28" s="25" t="s">
        <v>46</v>
      </c>
      <c r="C28" s="52">
        <f t="shared" ref="C28:E29" si="0">C29</f>
        <v>0</v>
      </c>
      <c r="D28" s="52">
        <f t="shared" si="0"/>
        <v>0</v>
      </c>
      <c r="E28" s="52">
        <f t="shared" si="0"/>
        <v>0</v>
      </c>
    </row>
    <row r="29" spans="1:6" s="23" customFormat="1" ht="30" hidden="1" x14ac:dyDescent="0.25">
      <c r="A29" s="24" t="s">
        <v>47</v>
      </c>
      <c r="B29" s="25" t="s">
        <v>48</v>
      </c>
      <c r="C29" s="52">
        <f t="shared" si="0"/>
        <v>0</v>
      </c>
      <c r="D29" s="52">
        <f t="shared" si="0"/>
        <v>0</v>
      </c>
      <c r="E29" s="52">
        <f t="shared" si="0"/>
        <v>0</v>
      </c>
    </row>
    <row r="30" spans="1:6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6" s="23" customFormat="1" ht="30" hidden="1" x14ac:dyDescent="0.25">
      <c r="A31" s="24" t="s">
        <v>51</v>
      </c>
      <c r="B31" s="25" t="s">
        <v>52</v>
      </c>
      <c r="C31" s="52">
        <f t="shared" ref="C31:E32" si="1">C32</f>
        <v>0</v>
      </c>
      <c r="D31" s="52">
        <f t="shared" si="1"/>
        <v>0</v>
      </c>
      <c r="E31" s="52">
        <f t="shared" si="1"/>
        <v>0</v>
      </c>
    </row>
    <row r="32" spans="1:6" s="23" customFormat="1" ht="90" hidden="1" x14ac:dyDescent="0.25">
      <c r="A32" s="24" t="s">
        <v>53</v>
      </c>
      <c r="B32" s="25" t="s">
        <v>54</v>
      </c>
      <c r="C32" s="52">
        <f t="shared" si="1"/>
        <v>0</v>
      </c>
      <c r="D32" s="52">
        <f t="shared" si="1"/>
        <v>0</v>
      </c>
      <c r="E32" s="52">
        <f t="shared" si="1"/>
        <v>0</v>
      </c>
    </row>
    <row r="33" spans="1:6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6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6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6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6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6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6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6" s="23" customFormat="1" ht="30" hidden="1" x14ac:dyDescent="0.25">
      <c r="A40" s="24" t="s">
        <v>69</v>
      </c>
      <c r="B40" s="25" t="s">
        <v>70</v>
      </c>
      <c r="C40" s="52">
        <f t="shared" ref="C40:E41" si="2">C41</f>
        <v>0</v>
      </c>
      <c r="D40" s="52">
        <f t="shared" si="2"/>
        <v>0</v>
      </c>
      <c r="E40" s="52">
        <f t="shared" si="2"/>
        <v>0</v>
      </c>
    </row>
    <row r="41" spans="1:6" s="23" customFormat="1" ht="30" hidden="1" x14ac:dyDescent="0.25">
      <c r="A41" s="24" t="s">
        <v>71</v>
      </c>
      <c r="B41" s="25" t="s">
        <v>72</v>
      </c>
      <c r="C41" s="52">
        <f t="shared" si="2"/>
        <v>0</v>
      </c>
      <c r="D41" s="52">
        <f t="shared" si="2"/>
        <v>0</v>
      </c>
      <c r="E41" s="52">
        <f t="shared" si="2"/>
        <v>0</v>
      </c>
    </row>
    <row r="42" spans="1:6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6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6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6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6" s="23" customFormat="1" ht="28.5" x14ac:dyDescent="0.25">
      <c r="A46" s="20" t="s">
        <v>81</v>
      </c>
      <c r="B46" s="21" t="s">
        <v>82</v>
      </c>
      <c r="C46" s="51">
        <f>SUM(C47+C54)</f>
        <v>335124.89999999944</v>
      </c>
      <c r="D46" s="51">
        <f>SUM(D47+D54)</f>
        <v>-9.3132257461547852E-10</v>
      </c>
      <c r="E46" s="51">
        <f>SUM(E47+E54)</f>
        <v>0</v>
      </c>
      <c r="F46" s="53">
        <v>335213</v>
      </c>
    </row>
    <row r="47" spans="1:6" s="23" customFormat="1" hidden="1" x14ac:dyDescent="0.25">
      <c r="A47" s="24" t="s">
        <v>83</v>
      </c>
      <c r="B47" s="25" t="s">
        <v>84</v>
      </c>
      <c r="C47" s="52">
        <f>C51+C48</f>
        <v>-7247847.4000000004</v>
      </c>
      <c r="D47" s="52">
        <f>D51+D48</f>
        <v>-4794753.1000000006</v>
      </c>
      <c r="E47" s="52">
        <f>E51+E48</f>
        <v>-4638236.5999999996</v>
      </c>
      <c r="F47" s="53"/>
    </row>
    <row r="48" spans="1:6" s="23" customFormat="1" hidden="1" x14ac:dyDescent="0.25">
      <c r="A48" s="24" t="s">
        <v>85</v>
      </c>
      <c r="B48" s="25" t="s">
        <v>86</v>
      </c>
      <c r="C48" s="52">
        <f t="shared" ref="C48:E49" si="3">C49</f>
        <v>0</v>
      </c>
      <c r="D48" s="52">
        <f t="shared" si="3"/>
        <v>0</v>
      </c>
      <c r="E48" s="52">
        <f t="shared" si="3"/>
        <v>0</v>
      </c>
      <c r="F48" s="53"/>
    </row>
    <row r="49" spans="1:6" s="23" customFormat="1" ht="30" hidden="1" x14ac:dyDescent="0.25">
      <c r="A49" s="24" t="s">
        <v>87</v>
      </c>
      <c r="B49" s="25" t="s">
        <v>88</v>
      </c>
      <c r="C49" s="52">
        <f t="shared" si="3"/>
        <v>0</v>
      </c>
      <c r="D49" s="52">
        <f t="shared" si="3"/>
        <v>0</v>
      </c>
      <c r="E49" s="52">
        <f t="shared" si="3"/>
        <v>0</v>
      </c>
      <c r="F49" s="53"/>
    </row>
    <row r="50" spans="1:6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  <c r="F50" s="53"/>
    </row>
    <row r="51" spans="1:6" s="23" customFormat="1" hidden="1" x14ac:dyDescent="0.25">
      <c r="A51" s="24" t="s">
        <v>91</v>
      </c>
      <c r="B51" s="25" t="s">
        <v>121</v>
      </c>
      <c r="C51" s="52">
        <f t="shared" ref="C51:E52" si="4">C52</f>
        <v>-7247847.4000000004</v>
      </c>
      <c r="D51" s="52">
        <f t="shared" si="4"/>
        <v>-4794753.1000000006</v>
      </c>
      <c r="E51" s="52">
        <f t="shared" si="4"/>
        <v>-4638236.5999999996</v>
      </c>
      <c r="F51" s="53"/>
    </row>
    <row r="52" spans="1:6" s="23" customFormat="1" hidden="1" x14ac:dyDescent="0.25">
      <c r="A52" s="24" t="s">
        <v>92</v>
      </c>
      <c r="B52" s="25" t="s">
        <v>122</v>
      </c>
      <c r="C52" s="52">
        <f t="shared" si="4"/>
        <v>-7247847.4000000004</v>
      </c>
      <c r="D52" s="52">
        <f t="shared" si="4"/>
        <v>-4794753.1000000006</v>
      </c>
      <c r="E52" s="52">
        <f t="shared" si="4"/>
        <v>-4638236.5999999996</v>
      </c>
      <c r="F52" s="53"/>
    </row>
    <row r="53" spans="1:6" s="23" customFormat="1" ht="30" x14ac:dyDescent="0.25">
      <c r="A53" s="24" t="s">
        <v>93</v>
      </c>
      <c r="B53" s="25" t="s">
        <v>123</v>
      </c>
      <c r="C53" s="52">
        <f>-7036847.4-C24-C19</f>
        <v>-7247847.4000000004</v>
      </c>
      <c r="D53" s="52">
        <f>-4644219.9-D24-D19</f>
        <v>-4794753.1000000006</v>
      </c>
      <c r="E53" s="52">
        <f>-4497705.3-E24-E19</f>
        <v>-4638236.5999999996</v>
      </c>
      <c r="F53" s="53"/>
    </row>
    <row r="54" spans="1:6" s="23" customFormat="1" hidden="1" x14ac:dyDescent="0.25">
      <c r="A54" s="24" t="s">
        <v>94</v>
      </c>
      <c r="B54" s="25" t="s">
        <v>95</v>
      </c>
      <c r="C54" s="52">
        <f>C55+C58</f>
        <v>7582972.2999999998</v>
      </c>
      <c r="D54" s="52">
        <f>D55+D58</f>
        <v>4794753.0999999996</v>
      </c>
      <c r="E54" s="52">
        <f>E55+E58</f>
        <v>4638236.5999999996</v>
      </c>
      <c r="F54" s="53"/>
    </row>
    <row r="55" spans="1:6" s="23" customFormat="1" hidden="1" x14ac:dyDescent="0.25">
      <c r="A55" s="24" t="s">
        <v>96</v>
      </c>
      <c r="B55" s="25" t="s">
        <v>97</v>
      </c>
      <c r="C55" s="52">
        <f t="shared" ref="C55:E56" si="5">C56</f>
        <v>0</v>
      </c>
      <c r="D55" s="52">
        <f t="shared" si="5"/>
        <v>0</v>
      </c>
      <c r="E55" s="52">
        <f t="shared" si="5"/>
        <v>0</v>
      </c>
      <c r="F55" s="53"/>
    </row>
    <row r="56" spans="1:6" s="23" customFormat="1" hidden="1" x14ac:dyDescent="0.25">
      <c r="A56" s="24" t="s">
        <v>98</v>
      </c>
      <c r="B56" s="25" t="s">
        <v>99</v>
      </c>
      <c r="C56" s="52">
        <f t="shared" si="5"/>
        <v>0</v>
      </c>
      <c r="D56" s="52">
        <f t="shared" si="5"/>
        <v>0</v>
      </c>
      <c r="E56" s="52">
        <f t="shared" si="5"/>
        <v>0</v>
      </c>
      <c r="F56" s="53"/>
    </row>
    <row r="57" spans="1:6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  <c r="F57" s="53"/>
    </row>
    <row r="58" spans="1:6" s="23" customFormat="1" hidden="1" x14ac:dyDescent="0.25">
      <c r="A58" s="24" t="s">
        <v>102</v>
      </c>
      <c r="B58" s="25" t="s">
        <v>103</v>
      </c>
      <c r="C58" s="52">
        <f>C59-C61</f>
        <v>7582972.2999999998</v>
      </c>
      <c r="D58" s="52">
        <f>SUM(D60+D62)</f>
        <v>4794753.0999999996</v>
      </c>
      <c r="E58" s="52">
        <f>E59-E61</f>
        <v>4638236.5999999996</v>
      </c>
      <c r="F58" s="53"/>
    </row>
    <row r="59" spans="1:6" s="23" customFormat="1" hidden="1" x14ac:dyDescent="0.25">
      <c r="A59" s="24" t="s">
        <v>104</v>
      </c>
      <c r="B59" s="25" t="s">
        <v>124</v>
      </c>
      <c r="C59" s="52">
        <f>SUM(C60)</f>
        <v>7582972.2999999998</v>
      </c>
      <c r="D59" s="52">
        <f>SUM(D60)</f>
        <v>4794753.0999999996</v>
      </c>
      <c r="E59" s="52">
        <f>SUM(E60)</f>
        <v>4638236.5999999996</v>
      </c>
      <c r="F59" s="53"/>
    </row>
    <row r="60" spans="1:6" s="23" customFormat="1" ht="30" x14ac:dyDescent="0.25">
      <c r="A60" s="24" t="s">
        <v>105</v>
      </c>
      <c r="B60" s="25" t="s">
        <v>125</v>
      </c>
      <c r="C60" s="52">
        <f>7510970.6-C21-C26</f>
        <v>7582972.2999999998</v>
      </c>
      <c r="D60" s="52">
        <f>4781037.1-D21-D26</f>
        <v>4794753.0999999996</v>
      </c>
      <c r="E60" s="52">
        <f>4634812.6-E21-E26</f>
        <v>4638236.5999999996</v>
      </c>
      <c r="F60" s="53"/>
    </row>
    <row r="61" spans="1:6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6" s="23" customFormat="1" ht="22.5" hidden="1" customHeight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6" ht="47.25" hidden="1" customHeight="1" x14ac:dyDescent="0.25">
      <c r="A63" s="9" t="s">
        <v>107</v>
      </c>
      <c r="B63" s="10" t="s">
        <v>108</v>
      </c>
      <c r="C63" s="51">
        <f>C11+C46</f>
        <v>474123.19999999943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zoomScaleNormal="100" workbookViewId="0">
      <selection activeCell="P5" sqref="P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147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56" t="s">
        <v>148</v>
      </c>
      <c r="R4" s="39"/>
      <c r="S4" s="39"/>
      <c r="T4" s="39"/>
    </row>
    <row r="6" spans="1:20" ht="15" customHeight="1" x14ac:dyDescent="0.25">
      <c r="A6" s="65" t="s">
        <v>143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0" ht="54.7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20" ht="18.75" customHeight="1" x14ac:dyDescent="0.25">
      <c r="A8" s="67" t="s">
        <v>2</v>
      </c>
      <c r="B8" s="68" t="s">
        <v>3</v>
      </c>
      <c r="C8" s="64" t="s">
        <v>4</v>
      </c>
      <c r="D8" s="70" t="s">
        <v>5</v>
      </c>
      <c r="E8" s="64"/>
      <c r="F8" s="70" t="s">
        <v>6</v>
      </c>
      <c r="G8" s="64"/>
      <c r="H8" s="70" t="s">
        <v>7</v>
      </c>
      <c r="I8" s="64"/>
      <c r="J8" s="70" t="s">
        <v>8</v>
      </c>
      <c r="K8" s="64"/>
      <c r="L8" s="70" t="s">
        <v>9</v>
      </c>
      <c r="M8" s="64"/>
      <c r="N8" s="70" t="s">
        <v>10</v>
      </c>
      <c r="O8" s="64" t="s">
        <v>11</v>
      </c>
      <c r="P8" s="64" t="s">
        <v>134</v>
      </c>
      <c r="Q8" s="64" t="s">
        <v>142</v>
      </c>
      <c r="R8" s="69" t="s">
        <v>117</v>
      </c>
      <c r="S8" s="69" t="s">
        <v>118</v>
      </c>
      <c r="T8" s="69" t="s">
        <v>119</v>
      </c>
    </row>
    <row r="9" spans="1:20" x14ac:dyDescent="0.25">
      <c r="A9" s="67"/>
      <c r="B9" s="68"/>
      <c r="C9" s="64"/>
      <c r="D9" s="71"/>
      <c r="E9" s="64"/>
      <c r="F9" s="71"/>
      <c r="G9" s="64"/>
      <c r="H9" s="71"/>
      <c r="I9" s="64"/>
      <c r="J9" s="71"/>
      <c r="K9" s="64"/>
      <c r="L9" s="71"/>
      <c r="M9" s="64"/>
      <c r="N9" s="71"/>
      <c r="O9" s="64"/>
      <c r="P9" s="64"/>
      <c r="Q9" s="64"/>
      <c r="R9" s="69"/>
      <c r="S9" s="69"/>
      <c r="T9" s="69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>SUM(D12+D17+D22)</f>
        <v>0</v>
      </c>
      <c r="E11" s="12">
        <f t="shared" ref="E11:E63" si="0">SUM(C11+D11)</f>
        <v>97965</v>
      </c>
      <c r="F11" s="11">
        <f>SUM(F12+F17+F22)</f>
        <v>0</v>
      </c>
      <c r="G11" s="12">
        <f>SUM(E11:F11)</f>
        <v>97965</v>
      </c>
      <c r="H11" s="11">
        <f>SUM(H12+H17+H22)</f>
        <v>0</v>
      </c>
      <c r="I11" s="12">
        <f>SUM(G11:H11)</f>
        <v>97965</v>
      </c>
      <c r="J11" s="11">
        <f>SUM(J12+J17+J22)</f>
        <v>0</v>
      </c>
      <c r="K11" s="12">
        <f>SUM(I11:J11)</f>
        <v>97965</v>
      </c>
      <c r="L11" s="11">
        <f>SUM(L12+L17+L22)</f>
        <v>0</v>
      </c>
      <c r="M11" s="12">
        <f>SUM(K11:L11)</f>
        <v>97965</v>
      </c>
      <c r="N11" s="11">
        <f>SUM(N12+N17+N22)</f>
        <v>0</v>
      </c>
      <c r="O11" s="12">
        <f>SUM(M11:N11)</f>
        <v>97965</v>
      </c>
      <c r="P11" s="51">
        <f>SUM(P12+P17+P22)</f>
        <v>136817.20000000001</v>
      </c>
      <c r="Q11" s="51">
        <f>SUM(Q12+Q17+Q22)</f>
        <v>137107.30000000002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>D14</f>
        <v>0</v>
      </c>
      <c r="E12" s="12">
        <f t="shared" si="0"/>
        <v>0</v>
      </c>
      <c r="F12" s="11">
        <f>F14</f>
        <v>0</v>
      </c>
      <c r="G12" s="12">
        <f t="shared" ref="G12:G63" si="1">SUM(E12:F12)</f>
        <v>0</v>
      </c>
      <c r="H12" s="11">
        <f>H14</f>
        <v>0</v>
      </c>
      <c r="I12" s="12">
        <f t="shared" ref="I12:I63" si="2">SUM(G12:H12)</f>
        <v>0</v>
      </c>
      <c r="J12" s="11">
        <f>J14</f>
        <v>0</v>
      </c>
      <c r="K12" s="12">
        <f t="shared" ref="K12:K63" si="3">SUM(I12:J12)</f>
        <v>0</v>
      </c>
      <c r="L12" s="11">
        <f>L14</f>
        <v>0</v>
      </c>
      <c r="M12" s="12">
        <f t="shared" ref="M12:M63" si="4">SUM(K12:L12)</f>
        <v>0</v>
      </c>
      <c r="N12" s="11">
        <f>N14</f>
        <v>0</v>
      </c>
      <c r="O12" s="12">
        <f t="shared" ref="O12:O63" si="5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0"/>
        <v>0</v>
      </c>
      <c r="F13" s="16"/>
      <c r="G13" s="12">
        <f t="shared" si="1"/>
        <v>0</v>
      </c>
      <c r="H13" s="16"/>
      <c r="I13" s="12">
        <f t="shared" si="2"/>
        <v>0</v>
      </c>
      <c r="J13" s="16"/>
      <c r="K13" s="12">
        <f t="shared" si="3"/>
        <v>0</v>
      </c>
      <c r="L13" s="17"/>
      <c r="M13" s="12">
        <f t="shared" si="4"/>
        <v>0</v>
      </c>
      <c r="N13" s="17"/>
      <c r="O13" s="12">
        <f t="shared" si="5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>D16</f>
        <v>0</v>
      </c>
      <c r="E14" s="12">
        <f t="shared" si="0"/>
        <v>0</v>
      </c>
      <c r="F14" s="12">
        <f>F16</f>
        <v>0</v>
      </c>
      <c r="G14" s="12">
        <f t="shared" si="1"/>
        <v>0</v>
      </c>
      <c r="H14" s="12">
        <f>H16</f>
        <v>0</v>
      </c>
      <c r="I14" s="12">
        <f t="shared" si="2"/>
        <v>0</v>
      </c>
      <c r="J14" s="12">
        <f>J16</f>
        <v>0</v>
      </c>
      <c r="K14" s="12">
        <f t="shared" si="3"/>
        <v>0</v>
      </c>
      <c r="L14" s="12">
        <f>L16</f>
        <v>0</v>
      </c>
      <c r="M14" s="12">
        <f t="shared" si="4"/>
        <v>0</v>
      </c>
      <c r="N14" s="12">
        <f>N16</f>
        <v>0</v>
      </c>
      <c r="O14" s="12">
        <f t="shared" si="5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0"/>
        <v>0</v>
      </c>
      <c r="F15" s="16"/>
      <c r="G15" s="12">
        <f t="shared" si="1"/>
        <v>0</v>
      </c>
      <c r="H15" s="16"/>
      <c r="I15" s="12">
        <f t="shared" si="2"/>
        <v>0</v>
      </c>
      <c r="J15" s="16"/>
      <c r="K15" s="12">
        <f t="shared" si="3"/>
        <v>0</v>
      </c>
      <c r="L15" s="17"/>
      <c r="M15" s="12">
        <f t="shared" si="4"/>
        <v>0</v>
      </c>
      <c r="N15" s="17"/>
      <c r="O15" s="12">
        <f t="shared" si="5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0"/>
        <v>0</v>
      </c>
      <c r="F16" s="18">
        <v>0</v>
      </c>
      <c r="G16" s="12">
        <f t="shared" si="1"/>
        <v>0</v>
      </c>
      <c r="H16" s="18">
        <v>0</v>
      </c>
      <c r="I16" s="12">
        <f t="shared" si="2"/>
        <v>0</v>
      </c>
      <c r="J16" s="18">
        <v>0</v>
      </c>
      <c r="K16" s="12">
        <f t="shared" si="3"/>
        <v>0</v>
      </c>
      <c r="L16" s="18">
        <v>0</v>
      </c>
      <c r="M16" s="12">
        <f t="shared" si="4"/>
        <v>0</v>
      </c>
      <c r="N16" s="18">
        <v>0</v>
      </c>
      <c r="O16" s="12">
        <f t="shared" si="5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>SUM(D18+D20)</f>
        <v>0</v>
      </c>
      <c r="E17" s="12">
        <f t="shared" si="0"/>
        <v>97965</v>
      </c>
      <c r="F17" s="11">
        <f>SUM(F18+F20)</f>
        <v>0</v>
      </c>
      <c r="G17" s="12">
        <f t="shared" si="1"/>
        <v>97965</v>
      </c>
      <c r="H17" s="11">
        <f>SUM(H18+H20)</f>
        <v>0</v>
      </c>
      <c r="I17" s="12">
        <f t="shared" si="2"/>
        <v>97965</v>
      </c>
      <c r="J17" s="11">
        <f>SUM(J18+J20)</f>
        <v>0</v>
      </c>
      <c r="K17" s="12">
        <f t="shared" si="3"/>
        <v>97965</v>
      </c>
      <c r="L17" s="11">
        <f>SUM(L18+L20)</f>
        <v>0</v>
      </c>
      <c r="M17" s="12">
        <f t="shared" si="4"/>
        <v>97965</v>
      </c>
      <c r="N17" s="11">
        <f>SUM(N18+N20)</f>
        <v>0</v>
      </c>
      <c r="O17" s="12">
        <f t="shared" si="5"/>
        <v>97965</v>
      </c>
      <c r="P17" s="51">
        <f>SUM(P18+P20)</f>
        <v>279162.90000000002</v>
      </c>
      <c r="Q17" s="51">
        <f>SUM(Q18+Q20)</f>
        <v>264303.90000000002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6">SUM(D19)</f>
        <v>0</v>
      </c>
      <c r="E18" s="12">
        <f t="shared" si="0"/>
        <v>193716.5</v>
      </c>
      <c r="F18" s="18">
        <f t="shared" si="6"/>
        <v>0</v>
      </c>
      <c r="G18" s="12">
        <f t="shared" si="1"/>
        <v>193716.5</v>
      </c>
      <c r="H18" s="18">
        <f t="shared" si="6"/>
        <v>0</v>
      </c>
      <c r="I18" s="12">
        <f t="shared" si="2"/>
        <v>193716.5</v>
      </c>
      <c r="J18" s="18">
        <f t="shared" si="6"/>
        <v>0</v>
      </c>
      <c r="K18" s="12">
        <f t="shared" si="3"/>
        <v>193716.5</v>
      </c>
      <c r="L18" s="18">
        <f t="shared" si="6"/>
        <v>0</v>
      </c>
      <c r="M18" s="12">
        <f t="shared" si="4"/>
        <v>193716.5</v>
      </c>
      <c r="N18" s="18">
        <f t="shared" si="6"/>
        <v>0</v>
      </c>
      <c r="O18" s="12">
        <f t="shared" si="5"/>
        <v>193716.5</v>
      </c>
      <c r="P18" s="52">
        <f>SUM(P19)</f>
        <v>279162.90000000002</v>
      </c>
      <c r="Q18" s="52">
        <f>SUM(Q19)</f>
        <v>543466.80000000005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0"/>
        <v>193716.5</v>
      </c>
      <c r="F19" s="16"/>
      <c r="G19" s="12">
        <f t="shared" si="1"/>
        <v>193716.5</v>
      </c>
      <c r="H19" s="19"/>
      <c r="I19" s="12">
        <f t="shared" si="2"/>
        <v>193716.5</v>
      </c>
      <c r="J19" s="19"/>
      <c r="K19" s="12">
        <f t="shared" si="3"/>
        <v>193716.5</v>
      </c>
      <c r="L19" s="17"/>
      <c r="M19" s="12">
        <f t="shared" si="4"/>
        <v>193716.5</v>
      </c>
      <c r="N19" s="17"/>
      <c r="O19" s="12">
        <f t="shared" si="5"/>
        <v>193716.5</v>
      </c>
      <c r="P19" s="52">
        <f>142345.7+136817.2</f>
        <v>279162.90000000002</v>
      </c>
      <c r="Q19" s="52">
        <f>137107.3-Q21-Q26</f>
        <v>543466.80000000005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7">SUM(D21)</f>
        <v>0</v>
      </c>
      <c r="E20" s="12">
        <f t="shared" si="0"/>
        <v>-95751.5</v>
      </c>
      <c r="F20" s="18">
        <f t="shared" si="7"/>
        <v>0</v>
      </c>
      <c r="G20" s="12">
        <f t="shared" si="1"/>
        <v>-95751.5</v>
      </c>
      <c r="H20" s="18">
        <f t="shared" si="7"/>
        <v>0</v>
      </c>
      <c r="I20" s="12">
        <f t="shared" si="2"/>
        <v>-95751.5</v>
      </c>
      <c r="J20" s="18">
        <f t="shared" si="7"/>
        <v>0</v>
      </c>
      <c r="K20" s="12">
        <f t="shared" si="3"/>
        <v>-95751.5</v>
      </c>
      <c r="L20" s="18">
        <f t="shared" si="7"/>
        <v>0</v>
      </c>
      <c r="M20" s="12">
        <f t="shared" si="4"/>
        <v>-95751.5</v>
      </c>
      <c r="N20" s="18">
        <f t="shared" si="7"/>
        <v>0</v>
      </c>
      <c r="O20" s="12">
        <f t="shared" si="5"/>
        <v>-95751.5</v>
      </c>
      <c r="P20" s="52">
        <f>SUM(P21)</f>
        <v>0</v>
      </c>
      <c r="Q20" s="52">
        <f>SUM(Q21)</f>
        <v>-279162.90000000002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0"/>
        <v>-95751.5</v>
      </c>
      <c r="F21" s="16"/>
      <c r="G21" s="12">
        <f t="shared" si="1"/>
        <v>-95751.5</v>
      </c>
      <c r="H21" s="19"/>
      <c r="I21" s="12">
        <f t="shared" si="2"/>
        <v>-95751.5</v>
      </c>
      <c r="J21" s="19"/>
      <c r="K21" s="12">
        <f t="shared" si="3"/>
        <v>-95751.5</v>
      </c>
      <c r="L21" s="17"/>
      <c r="M21" s="12">
        <f t="shared" si="4"/>
        <v>-95751.5</v>
      </c>
      <c r="N21" s="17"/>
      <c r="O21" s="12">
        <f t="shared" si="5"/>
        <v>-95751.5</v>
      </c>
      <c r="P21" s="52">
        <f>-'пр 10'!C19</f>
        <v>0</v>
      </c>
      <c r="Q21" s="52">
        <f>-P19</f>
        <v>-279162.90000000002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>D23+D25</f>
        <v>0</v>
      </c>
      <c r="E22" s="12">
        <f t="shared" si="0"/>
        <v>0</v>
      </c>
      <c r="F22" s="22">
        <f>F23+F25</f>
        <v>0</v>
      </c>
      <c r="G22" s="12">
        <f t="shared" si="1"/>
        <v>0</v>
      </c>
      <c r="H22" s="22">
        <f>H23+H25</f>
        <v>0</v>
      </c>
      <c r="I22" s="12">
        <f t="shared" si="2"/>
        <v>0</v>
      </c>
      <c r="J22" s="22">
        <f>J23+J25</f>
        <v>0</v>
      </c>
      <c r="K22" s="12">
        <f t="shared" si="3"/>
        <v>0</v>
      </c>
      <c r="L22" s="22">
        <f>L23+L25</f>
        <v>0</v>
      </c>
      <c r="M22" s="12">
        <f t="shared" si="4"/>
        <v>0</v>
      </c>
      <c r="N22" s="22">
        <f>N23+N25</f>
        <v>0</v>
      </c>
      <c r="O22" s="12">
        <f t="shared" si="5"/>
        <v>0</v>
      </c>
      <c r="P22" s="51">
        <f>P23+P25</f>
        <v>-142345.70000000001</v>
      </c>
      <c r="Q22" s="51">
        <f>Q23+Q25</f>
        <v>-127196.6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8">D24</f>
        <v>0</v>
      </c>
      <c r="E23" s="12">
        <f t="shared" si="0"/>
        <v>0</v>
      </c>
      <c r="F23" s="26">
        <f t="shared" si="8"/>
        <v>0</v>
      </c>
      <c r="G23" s="12">
        <f t="shared" si="1"/>
        <v>0</v>
      </c>
      <c r="H23" s="26">
        <f t="shared" si="8"/>
        <v>0</v>
      </c>
      <c r="I23" s="12">
        <f t="shared" si="2"/>
        <v>0</v>
      </c>
      <c r="J23" s="26">
        <f t="shared" si="8"/>
        <v>0</v>
      </c>
      <c r="K23" s="12">
        <f t="shared" si="3"/>
        <v>0</v>
      </c>
      <c r="L23" s="26">
        <f t="shared" si="8"/>
        <v>0</v>
      </c>
      <c r="M23" s="12">
        <f t="shared" si="4"/>
        <v>0</v>
      </c>
      <c r="N23" s="26">
        <f t="shared" si="8"/>
        <v>0</v>
      </c>
      <c r="O23" s="12">
        <f t="shared" si="5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0"/>
        <v>0</v>
      </c>
      <c r="F24" s="27"/>
      <c r="G24" s="12">
        <f t="shared" si="1"/>
        <v>0</v>
      </c>
      <c r="H24" s="27"/>
      <c r="I24" s="12">
        <f t="shared" si="2"/>
        <v>0</v>
      </c>
      <c r="J24" s="27"/>
      <c r="K24" s="12">
        <f t="shared" si="3"/>
        <v>0</v>
      </c>
      <c r="L24" s="28"/>
      <c r="M24" s="12">
        <f t="shared" si="4"/>
        <v>0</v>
      </c>
      <c r="N24" s="28"/>
      <c r="O24" s="12">
        <f t="shared" si="5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9">SUM(D26)</f>
        <v>0</v>
      </c>
      <c r="E25" s="12">
        <f t="shared" si="0"/>
        <v>0</v>
      </c>
      <c r="F25" s="26">
        <f t="shared" si="9"/>
        <v>0</v>
      </c>
      <c r="G25" s="12">
        <f t="shared" si="1"/>
        <v>0</v>
      </c>
      <c r="H25" s="26">
        <f t="shared" si="9"/>
        <v>0</v>
      </c>
      <c r="I25" s="12">
        <f t="shared" si="2"/>
        <v>0</v>
      </c>
      <c r="J25" s="26">
        <f t="shared" si="9"/>
        <v>0</v>
      </c>
      <c r="K25" s="12">
        <f t="shared" si="3"/>
        <v>0</v>
      </c>
      <c r="L25" s="26">
        <f t="shared" si="9"/>
        <v>0</v>
      </c>
      <c r="M25" s="12">
        <f t="shared" si="4"/>
        <v>0</v>
      </c>
      <c r="N25" s="26">
        <f t="shared" si="9"/>
        <v>0</v>
      </c>
      <c r="O25" s="12">
        <f t="shared" si="5"/>
        <v>0</v>
      </c>
      <c r="P25" s="52">
        <f>SUM(P26)</f>
        <v>-142345.70000000001</v>
      </c>
      <c r="Q25" s="52">
        <f>SUM(Q26)</f>
        <v>-127196.6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0"/>
        <v>0</v>
      </c>
      <c r="F26" s="29"/>
      <c r="G26" s="12">
        <f t="shared" si="1"/>
        <v>0</v>
      </c>
      <c r="H26" s="29"/>
      <c r="I26" s="12">
        <f t="shared" si="2"/>
        <v>0</v>
      </c>
      <c r="J26" s="29"/>
      <c r="K26" s="12">
        <f t="shared" si="3"/>
        <v>0</v>
      </c>
      <c r="L26" s="28"/>
      <c r="M26" s="12">
        <f t="shared" si="4"/>
        <v>0</v>
      </c>
      <c r="N26" s="28"/>
      <c r="O26" s="12">
        <f t="shared" si="5"/>
        <v>0</v>
      </c>
      <c r="P26" s="52">
        <f>-72001.7-70344</f>
        <v>-142345.70000000001</v>
      </c>
      <c r="Q26" s="52">
        <f>-56852.6-70344</f>
        <v>-127196.6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0"/>
        <v>0</v>
      </c>
      <c r="F27" s="29"/>
      <c r="G27" s="12">
        <f t="shared" si="1"/>
        <v>0</v>
      </c>
      <c r="H27" s="29"/>
      <c r="I27" s="12">
        <f t="shared" si="2"/>
        <v>0</v>
      </c>
      <c r="J27" s="29"/>
      <c r="K27" s="12">
        <f t="shared" si="3"/>
        <v>0</v>
      </c>
      <c r="L27" s="28"/>
      <c r="M27" s="12">
        <f t="shared" si="4"/>
        <v>0</v>
      </c>
      <c r="N27" s="28"/>
      <c r="O27" s="12">
        <f t="shared" si="5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0"/>
        <v>0</v>
      </c>
      <c r="F28" s="29"/>
      <c r="G28" s="12">
        <f t="shared" si="1"/>
        <v>0</v>
      </c>
      <c r="H28" s="29"/>
      <c r="I28" s="12">
        <f t="shared" si="2"/>
        <v>0</v>
      </c>
      <c r="J28" s="29"/>
      <c r="K28" s="12">
        <f t="shared" si="3"/>
        <v>0</v>
      </c>
      <c r="L28" s="28"/>
      <c r="M28" s="12">
        <f t="shared" si="4"/>
        <v>0</v>
      </c>
      <c r="N28" s="28"/>
      <c r="O28" s="12">
        <f t="shared" si="5"/>
        <v>0</v>
      </c>
      <c r="P28" s="52">
        <f>P29</f>
        <v>0</v>
      </c>
      <c r="Q28" s="52">
        <f>Q29</f>
        <v>0</v>
      </c>
      <c r="R28" s="45">
        <f t="shared" ref="R28:T29" si="10">R29</f>
        <v>0</v>
      </c>
      <c r="S28" s="45">
        <f t="shared" si="10"/>
        <v>0</v>
      </c>
      <c r="T28" s="45">
        <f t="shared" si="10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0"/>
        <v>0</v>
      </c>
      <c r="F29" s="29"/>
      <c r="G29" s="12">
        <f t="shared" si="1"/>
        <v>0</v>
      </c>
      <c r="H29" s="29"/>
      <c r="I29" s="12">
        <f t="shared" si="2"/>
        <v>0</v>
      </c>
      <c r="J29" s="29"/>
      <c r="K29" s="12">
        <f t="shared" si="3"/>
        <v>0</v>
      </c>
      <c r="L29" s="28"/>
      <c r="M29" s="12">
        <f t="shared" si="4"/>
        <v>0</v>
      </c>
      <c r="N29" s="28"/>
      <c r="O29" s="12">
        <f t="shared" si="5"/>
        <v>0</v>
      </c>
      <c r="P29" s="52">
        <f>P30</f>
        <v>0</v>
      </c>
      <c r="Q29" s="52">
        <f>Q30</f>
        <v>0</v>
      </c>
      <c r="R29" s="45">
        <f t="shared" si="10"/>
        <v>0</v>
      </c>
      <c r="S29" s="45">
        <f t="shared" si="10"/>
        <v>0</v>
      </c>
      <c r="T29" s="45">
        <f t="shared" si="10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0"/>
        <v>0</v>
      </c>
      <c r="F30" s="29"/>
      <c r="G30" s="12">
        <f t="shared" si="1"/>
        <v>0</v>
      </c>
      <c r="H30" s="29"/>
      <c r="I30" s="12">
        <f t="shared" si="2"/>
        <v>0</v>
      </c>
      <c r="J30" s="29"/>
      <c r="K30" s="12">
        <f t="shared" si="3"/>
        <v>0</v>
      </c>
      <c r="L30" s="28"/>
      <c r="M30" s="12">
        <f t="shared" si="4"/>
        <v>0</v>
      </c>
      <c r="N30" s="28"/>
      <c r="O30" s="12">
        <f t="shared" si="5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0"/>
        <v>0</v>
      </c>
      <c r="F31" s="29"/>
      <c r="G31" s="12">
        <f t="shared" si="1"/>
        <v>0</v>
      </c>
      <c r="H31" s="29"/>
      <c r="I31" s="12">
        <f t="shared" si="2"/>
        <v>0</v>
      </c>
      <c r="J31" s="29"/>
      <c r="K31" s="12">
        <f t="shared" si="3"/>
        <v>0</v>
      </c>
      <c r="L31" s="28"/>
      <c r="M31" s="12">
        <f t="shared" si="4"/>
        <v>0</v>
      </c>
      <c r="N31" s="28"/>
      <c r="O31" s="12">
        <f t="shared" si="5"/>
        <v>0</v>
      </c>
      <c r="P31" s="52">
        <f>P32</f>
        <v>0</v>
      </c>
      <c r="Q31" s="52">
        <f>Q32</f>
        <v>0</v>
      </c>
      <c r="R31" s="45">
        <f t="shared" ref="R31:T32" si="11">R32</f>
        <v>0</v>
      </c>
      <c r="S31" s="45">
        <f t="shared" si="11"/>
        <v>0</v>
      </c>
      <c r="T31" s="45">
        <f t="shared" si="11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0"/>
        <v>0</v>
      </c>
      <c r="F32" s="29"/>
      <c r="G32" s="12">
        <f t="shared" si="1"/>
        <v>0</v>
      </c>
      <c r="H32" s="29"/>
      <c r="I32" s="12">
        <f t="shared" si="2"/>
        <v>0</v>
      </c>
      <c r="J32" s="29"/>
      <c r="K32" s="12">
        <f t="shared" si="3"/>
        <v>0</v>
      </c>
      <c r="L32" s="28"/>
      <c r="M32" s="12">
        <f t="shared" si="4"/>
        <v>0</v>
      </c>
      <c r="N32" s="28"/>
      <c r="O32" s="12">
        <f t="shared" si="5"/>
        <v>0</v>
      </c>
      <c r="P32" s="52">
        <f>P33</f>
        <v>0</v>
      </c>
      <c r="Q32" s="52">
        <f>Q33</f>
        <v>0</v>
      </c>
      <c r="R32" s="45">
        <f t="shared" si="11"/>
        <v>0</v>
      </c>
      <c r="S32" s="45">
        <f t="shared" si="11"/>
        <v>0</v>
      </c>
      <c r="T32" s="45">
        <f t="shared" si="11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0"/>
        <v>0</v>
      </c>
      <c r="F33" s="29"/>
      <c r="G33" s="12">
        <f t="shared" si="1"/>
        <v>0</v>
      </c>
      <c r="H33" s="29"/>
      <c r="I33" s="12">
        <f t="shared" si="2"/>
        <v>0</v>
      </c>
      <c r="J33" s="29"/>
      <c r="K33" s="12">
        <f t="shared" si="3"/>
        <v>0</v>
      </c>
      <c r="L33" s="28"/>
      <c r="M33" s="12">
        <f t="shared" si="4"/>
        <v>0</v>
      </c>
      <c r="N33" s="28"/>
      <c r="O33" s="12">
        <f t="shared" si="5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0"/>
        <v>0</v>
      </c>
      <c r="F34" s="29"/>
      <c r="G34" s="12">
        <f t="shared" si="1"/>
        <v>0</v>
      </c>
      <c r="H34" s="29"/>
      <c r="I34" s="12">
        <f t="shared" si="2"/>
        <v>0</v>
      </c>
      <c r="J34" s="29"/>
      <c r="K34" s="12">
        <f t="shared" si="3"/>
        <v>0</v>
      </c>
      <c r="L34" s="28"/>
      <c r="M34" s="12">
        <f t="shared" si="4"/>
        <v>0</v>
      </c>
      <c r="N34" s="28"/>
      <c r="O34" s="12">
        <f t="shared" si="5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0"/>
        <v>0</v>
      </c>
      <c r="F35" s="29"/>
      <c r="G35" s="12">
        <f t="shared" si="1"/>
        <v>0</v>
      </c>
      <c r="H35" s="29"/>
      <c r="I35" s="12">
        <f t="shared" si="2"/>
        <v>0</v>
      </c>
      <c r="J35" s="29"/>
      <c r="K35" s="12">
        <f t="shared" si="3"/>
        <v>0</v>
      </c>
      <c r="L35" s="28"/>
      <c r="M35" s="12">
        <f t="shared" si="4"/>
        <v>0</v>
      </c>
      <c r="N35" s="28"/>
      <c r="O35" s="12">
        <f t="shared" si="5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0"/>
        <v>0</v>
      </c>
      <c r="F36" s="29"/>
      <c r="G36" s="12">
        <f t="shared" si="1"/>
        <v>0</v>
      </c>
      <c r="H36" s="29"/>
      <c r="I36" s="12">
        <f t="shared" si="2"/>
        <v>0</v>
      </c>
      <c r="J36" s="29"/>
      <c r="K36" s="12">
        <f t="shared" si="3"/>
        <v>0</v>
      </c>
      <c r="L36" s="28"/>
      <c r="M36" s="12">
        <f t="shared" si="4"/>
        <v>0</v>
      </c>
      <c r="N36" s="28"/>
      <c r="O36" s="12">
        <f t="shared" si="5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0"/>
        <v>0</v>
      </c>
      <c r="F37" s="29"/>
      <c r="G37" s="12">
        <f t="shared" si="1"/>
        <v>0</v>
      </c>
      <c r="H37" s="29"/>
      <c r="I37" s="12">
        <f t="shared" si="2"/>
        <v>0</v>
      </c>
      <c r="J37" s="29"/>
      <c r="K37" s="12">
        <f t="shared" si="3"/>
        <v>0</v>
      </c>
      <c r="L37" s="28"/>
      <c r="M37" s="12">
        <f t="shared" si="4"/>
        <v>0</v>
      </c>
      <c r="N37" s="28"/>
      <c r="O37" s="12">
        <f t="shared" si="5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0"/>
        <v>0</v>
      </c>
      <c r="F38" s="29"/>
      <c r="G38" s="12">
        <f t="shared" si="1"/>
        <v>0</v>
      </c>
      <c r="H38" s="29"/>
      <c r="I38" s="12">
        <f t="shared" si="2"/>
        <v>0</v>
      </c>
      <c r="J38" s="29"/>
      <c r="K38" s="12">
        <f t="shared" si="3"/>
        <v>0</v>
      </c>
      <c r="L38" s="28"/>
      <c r="M38" s="12">
        <f t="shared" si="4"/>
        <v>0</v>
      </c>
      <c r="N38" s="28"/>
      <c r="O38" s="12">
        <f t="shared" si="5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0"/>
        <v>0</v>
      </c>
      <c r="F39" s="29"/>
      <c r="G39" s="12">
        <f t="shared" si="1"/>
        <v>0</v>
      </c>
      <c r="H39" s="29"/>
      <c r="I39" s="12">
        <f t="shared" si="2"/>
        <v>0</v>
      </c>
      <c r="J39" s="29"/>
      <c r="K39" s="12">
        <f t="shared" si="3"/>
        <v>0</v>
      </c>
      <c r="L39" s="28"/>
      <c r="M39" s="12">
        <f t="shared" si="4"/>
        <v>0</v>
      </c>
      <c r="N39" s="28"/>
      <c r="O39" s="12">
        <f t="shared" si="5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0"/>
        <v>0</v>
      </c>
      <c r="F40" s="29"/>
      <c r="G40" s="12">
        <f t="shared" si="1"/>
        <v>0</v>
      </c>
      <c r="H40" s="29"/>
      <c r="I40" s="12">
        <f t="shared" si="2"/>
        <v>0</v>
      </c>
      <c r="J40" s="29"/>
      <c r="K40" s="12">
        <f t="shared" si="3"/>
        <v>0</v>
      </c>
      <c r="L40" s="28"/>
      <c r="M40" s="12">
        <f t="shared" si="4"/>
        <v>0</v>
      </c>
      <c r="N40" s="28"/>
      <c r="O40" s="12">
        <f t="shared" si="5"/>
        <v>0</v>
      </c>
      <c r="P40" s="52">
        <f>P41</f>
        <v>0</v>
      </c>
      <c r="Q40" s="52">
        <f>Q41</f>
        <v>0</v>
      </c>
      <c r="R40" s="45">
        <f t="shared" ref="R40:T41" si="12">R41</f>
        <v>0</v>
      </c>
      <c r="S40" s="45">
        <f t="shared" si="12"/>
        <v>0</v>
      </c>
      <c r="T40" s="45">
        <f t="shared" si="12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0"/>
        <v>0</v>
      </c>
      <c r="F41" s="29"/>
      <c r="G41" s="12">
        <f t="shared" si="1"/>
        <v>0</v>
      </c>
      <c r="H41" s="29"/>
      <c r="I41" s="12">
        <f t="shared" si="2"/>
        <v>0</v>
      </c>
      <c r="J41" s="29"/>
      <c r="K41" s="12">
        <f t="shared" si="3"/>
        <v>0</v>
      </c>
      <c r="L41" s="28"/>
      <c r="M41" s="12">
        <f t="shared" si="4"/>
        <v>0</v>
      </c>
      <c r="N41" s="28"/>
      <c r="O41" s="12">
        <f t="shared" si="5"/>
        <v>0</v>
      </c>
      <c r="P41" s="52">
        <f>P42</f>
        <v>0</v>
      </c>
      <c r="Q41" s="52">
        <f>Q42</f>
        <v>0</v>
      </c>
      <c r="R41" s="45">
        <f t="shared" si="12"/>
        <v>0</v>
      </c>
      <c r="S41" s="45">
        <f t="shared" si="12"/>
        <v>0</v>
      </c>
      <c r="T41" s="45">
        <f t="shared" si="12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0"/>
        <v>0</v>
      </c>
      <c r="F42" s="29"/>
      <c r="G42" s="12">
        <f t="shared" si="1"/>
        <v>0</v>
      </c>
      <c r="H42" s="29"/>
      <c r="I42" s="12">
        <f t="shared" si="2"/>
        <v>0</v>
      </c>
      <c r="J42" s="29"/>
      <c r="K42" s="12">
        <f t="shared" si="3"/>
        <v>0</v>
      </c>
      <c r="L42" s="28"/>
      <c r="M42" s="12">
        <f t="shared" si="4"/>
        <v>0</v>
      </c>
      <c r="N42" s="28"/>
      <c r="O42" s="12">
        <f t="shared" si="5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0"/>
        <v>0</v>
      </c>
      <c r="F43" s="29"/>
      <c r="G43" s="12">
        <f t="shared" si="1"/>
        <v>0</v>
      </c>
      <c r="H43" s="29"/>
      <c r="I43" s="12">
        <f t="shared" si="2"/>
        <v>0</v>
      </c>
      <c r="J43" s="29"/>
      <c r="K43" s="12">
        <f t="shared" si="3"/>
        <v>0</v>
      </c>
      <c r="L43" s="28"/>
      <c r="M43" s="12">
        <f t="shared" si="4"/>
        <v>0</v>
      </c>
      <c r="N43" s="28"/>
      <c r="O43" s="12">
        <f t="shared" si="5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0"/>
        <v>0</v>
      </c>
      <c r="F44" s="29"/>
      <c r="G44" s="12">
        <f t="shared" si="1"/>
        <v>0</v>
      </c>
      <c r="H44" s="29"/>
      <c r="I44" s="12">
        <f t="shared" si="2"/>
        <v>0</v>
      </c>
      <c r="J44" s="29"/>
      <c r="K44" s="12">
        <f t="shared" si="3"/>
        <v>0</v>
      </c>
      <c r="L44" s="28"/>
      <c r="M44" s="12">
        <f t="shared" si="4"/>
        <v>0</v>
      </c>
      <c r="N44" s="28"/>
      <c r="O44" s="12">
        <f t="shared" si="5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0"/>
        <v>0</v>
      </c>
      <c r="F45" s="29"/>
      <c r="G45" s="12">
        <f t="shared" si="1"/>
        <v>0</v>
      </c>
      <c r="H45" s="29"/>
      <c r="I45" s="12">
        <f t="shared" si="2"/>
        <v>0</v>
      </c>
      <c r="J45" s="29"/>
      <c r="K45" s="12">
        <f t="shared" si="3"/>
        <v>0</v>
      </c>
      <c r="L45" s="28"/>
      <c r="M45" s="12">
        <f t="shared" si="4"/>
        <v>0</v>
      </c>
      <c r="N45" s="28"/>
      <c r="O45" s="12">
        <f t="shared" si="5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>SUM(D47+D54)</f>
        <v>0</v>
      </c>
      <c r="E46" s="12">
        <f t="shared" si="0"/>
        <v>0</v>
      </c>
      <c r="F46" s="22">
        <f>SUM(F47+F54)</f>
        <v>0</v>
      </c>
      <c r="G46" s="12">
        <f t="shared" si="1"/>
        <v>0</v>
      </c>
      <c r="H46" s="22">
        <f>SUM(H47+H54)</f>
        <v>0</v>
      </c>
      <c r="I46" s="12">
        <f t="shared" si="2"/>
        <v>0</v>
      </c>
      <c r="J46" s="22">
        <f>SUM(J47+J54)</f>
        <v>0</v>
      </c>
      <c r="K46" s="12">
        <f t="shared" si="3"/>
        <v>0</v>
      </c>
      <c r="L46" s="22">
        <f>SUM(L47+L54)</f>
        <v>0</v>
      </c>
      <c r="M46" s="12">
        <f t="shared" si="4"/>
        <v>0</v>
      </c>
      <c r="N46" s="22">
        <f>SUM(N47+N54)</f>
        <v>0</v>
      </c>
      <c r="O46" s="12">
        <f t="shared" si="5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>D51+D48</f>
        <v>0</v>
      </c>
      <c r="E47" s="12">
        <f t="shared" si="0"/>
        <v>-3379739.2</v>
      </c>
      <c r="F47" s="26">
        <f>F51+F48</f>
        <v>0</v>
      </c>
      <c r="G47" s="12">
        <f t="shared" si="1"/>
        <v>-3379739.2</v>
      </c>
      <c r="H47" s="26">
        <f>H51+H48</f>
        <v>0</v>
      </c>
      <c r="I47" s="12">
        <f t="shared" si="2"/>
        <v>-3379739.2</v>
      </c>
      <c r="J47" s="26">
        <f>J51+J48</f>
        <v>0</v>
      </c>
      <c r="K47" s="12">
        <f t="shared" si="3"/>
        <v>-3379739.2</v>
      </c>
      <c r="L47" s="26">
        <f>L51+L48</f>
        <v>0</v>
      </c>
      <c r="M47" s="12">
        <f t="shared" si="4"/>
        <v>-3379739.2</v>
      </c>
      <c r="N47" s="26">
        <f>N51+N48</f>
        <v>0</v>
      </c>
      <c r="O47" s="12">
        <f t="shared" si="5"/>
        <v>-3379739.2</v>
      </c>
      <c r="P47" s="52">
        <f>P51+P48</f>
        <v>-5002467.4000000004</v>
      </c>
      <c r="Q47" s="52">
        <f>Q51+Q48</f>
        <v>-5193167.5999999996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13">D49</f>
        <v>0</v>
      </c>
      <c r="E48" s="12">
        <f t="shared" si="0"/>
        <v>0</v>
      </c>
      <c r="F48" s="26">
        <f t="shared" si="13"/>
        <v>0</v>
      </c>
      <c r="G48" s="12">
        <f t="shared" si="1"/>
        <v>0</v>
      </c>
      <c r="H48" s="26">
        <f t="shared" si="13"/>
        <v>0</v>
      </c>
      <c r="I48" s="12">
        <f t="shared" si="2"/>
        <v>0</v>
      </c>
      <c r="J48" s="26">
        <f t="shared" si="13"/>
        <v>0</v>
      </c>
      <c r="K48" s="12">
        <f t="shared" si="3"/>
        <v>0</v>
      </c>
      <c r="L48" s="26">
        <f t="shared" si="13"/>
        <v>0</v>
      </c>
      <c r="M48" s="12">
        <f t="shared" si="4"/>
        <v>0</v>
      </c>
      <c r="N48" s="26">
        <f t="shared" si="13"/>
        <v>0</v>
      </c>
      <c r="O48" s="12">
        <f t="shared" si="5"/>
        <v>0</v>
      </c>
      <c r="P48" s="52">
        <f>P49</f>
        <v>0</v>
      </c>
      <c r="Q48" s="52">
        <f>Q49</f>
        <v>0</v>
      </c>
      <c r="R48" s="45">
        <f t="shared" ref="R48:T49" si="14">R49</f>
        <v>0</v>
      </c>
      <c r="S48" s="45">
        <f t="shared" si="14"/>
        <v>0</v>
      </c>
      <c r="T48" s="45">
        <f t="shared" si="14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13"/>
        <v>0</v>
      </c>
      <c r="E49" s="12">
        <f t="shared" si="0"/>
        <v>0</v>
      </c>
      <c r="F49" s="26">
        <f t="shared" si="13"/>
        <v>0</v>
      </c>
      <c r="G49" s="12">
        <f t="shared" si="1"/>
        <v>0</v>
      </c>
      <c r="H49" s="26">
        <f t="shared" si="13"/>
        <v>0</v>
      </c>
      <c r="I49" s="12">
        <f t="shared" si="2"/>
        <v>0</v>
      </c>
      <c r="J49" s="26">
        <f t="shared" si="13"/>
        <v>0</v>
      </c>
      <c r="K49" s="12">
        <f t="shared" si="3"/>
        <v>0</v>
      </c>
      <c r="L49" s="26">
        <f t="shared" si="13"/>
        <v>0</v>
      </c>
      <c r="M49" s="12">
        <f t="shared" si="4"/>
        <v>0</v>
      </c>
      <c r="N49" s="26">
        <f t="shared" si="13"/>
        <v>0</v>
      </c>
      <c r="O49" s="12">
        <f t="shared" si="5"/>
        <v>0</v>
      </c>
      <c r="P49" s="52">
        <f>P50</f>
        <v>0</v>
      </c>
      <c r="Q49" s="52">
        <f>Q50</f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0"/>
        <v>0</v>
      </c>
      <c r="F50" s="29"/>
      <c r="G50" s="12">
        <f t="shared" si="1"/>
        <v>0</v>
      </c>
      <c r="H50" s="29"/>
      <c r="I50" s="12">
        <f t="shared" si="2"/>
        <v>0</v>
      </c>
      <c r="J50" s="29"/>
      <c r="K50" s="12">
        <f t="shared" si="3"/>
        <v>0</v>
      </c>
      <c r="L50" s="28"/>
      <c r="M50" s="12">
        <f t="shared" si="4"/>
        <v>0</v>
      </c>
      <c r="N50" s="28"/>
      <c r="O50" s="12">
        <f t="shared" si="5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15">D52</f>
        <v>0</v>
      </c>
      <c r="E51" s="12">
        <f t="shared" si="0"/>
        <v>-3379739.2</v>
      </c>
      <c r="F51" s="30">
        <f t="shared" si="15"/>
        <v>0</v>
      </c>
      <c r="G51" s="12">
        <f t="shared" si="1"/>
        <v>-3379739.2</v>
      </c>
      <c r="H51" s="30">
        <f t="shared" si="15"/>
        <v>0</v>
      </c>
      <c r="I51" s="12">
        <f t="shared" si="2"/>
        <v>-3379739.2</v>
      </c>
      <c r="J51" s="30">
        <f t="shared" si="15"/>
        <v>0</v>
      </c>
      <c r="K51" s="12">
        <f t="shared" si="3"/>
        <v>-3379739.2</v>
      </c>
      <c r="L51" s="26">
        <f t="shared" si="15"/>
        <v>0</v>
      </c>
      <c r="M51" s="12">
        <f t="shared" si="4"/>
        <v>-3379739.2</v>
      </c>
      <c r="N51" s="26">
        <f t="shared" si="15"/>
        <v>0</v>
      </c>
      <c r="O51" s="12">
        <f t="shared" si="5"/>
        <v>-3379739.2</v>
      </c>
      <c r="P51" s="52">
        <f>P52</f>
        <v>-5002467.4000000004</v>
      </c>
      <c r="Q51" s="52">
        <f>Q52</f>
        <v>-5193167.5999999996</v>
      </c>
      <c r="R51" s="45">
        <f t="shared" ref="R51:T52" si="16">R52</f>
        <v>-3701938.7</v>
      </c>
      <c r="S51" s="45">
        <f t="shared" si="16"/>
        <v>-3726407.6</v>
      </c>
      <c r="T51" s="45">
        <f t="shared" si="16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15"/>
        <v>0</v>
      </c>
      <c r="E52" s="12">
        <f t="shared" si="0"/>
        <v>-3379739.2</v>
      </c>
      <c r="F52" s="30">
        <f t="shared" si="15"/>
        <v>0</v>
      </c>
      <c r="G52" s="12">
        <f t="shared" si="1"/>
        <v>-3379739.2</v>
      </c>
      <c r="H52" s="30">
        <f t="shared" si="15"/>
        <v>0</v>
      </c>
      <c r="I52" s="12">
        <f t="shared" si="2"/>
        <v>-3379739.2</v>
      </c>
      <c r="J52" s="30">
        <f t="shared" si="15"/>
        <v>0</v>
      </c>
      <c r="K52" s="12">
        <f t="shared" si="3"/>
        <v>-3379739.2</v>
      </c>
      <c r="L52" s="26">
        <f t="shared" si="15"/>
        <v>0</v>
      </c>
      <c r="M52" s="12">
        <f t="shared" si="4"/>
        <v>-3379739.2</v>
      </c>
      <c r="N52" s="26">
        <f t="shared" si="15"/>
        <v>0</v>
      </c>
      <c r="O52" s="12">
        <f t="shared" si="5"/>
        <v>-3379739.2</v>
      </c>
      <c r="P52" s="52">
        <f>P53</f>
        <v>-5002467.4000000004</v>
      </c>
      <c r="Q52" s="52">
        <f>Q53</f>
        <v>-5193167.5999999996</v>
      </c>
      <c r="R52" s="45">
        <f t="shared" si="16"/>
        <v>-3701938.7</v>
      </c>
      <c r="S52" s="45">
        <f t="shared" si="16"/>
        <v>-3726407.6</v>
      </c>
      <c r="T52" s="45">
        <f t="shared" si="16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0"/>
        <v>-3379739.2</v>
      </c>
      <c r="F53" s="27"/>
      <c r="G53" s="12">
        <f t="shared" si="1"/>
        <v>-3379739.2</v>
      </c>
      <c r="H53" s="27"/>
      <c r="I53" s="12">
        <f t="shared" si="2"/>
        <v>-3379739.2</v>
      </c>
      <c r="J53" s="27"/>
      <c r="K53" s="12">
        <f t="shared" si="3"/>
        <v>-3379739.2</v>
      </c>
      <c r="L53" s="28"/>
      <c r="M53" s="12">
        <f t="shared" si="4"/>
        <v>-3379739.2</v>
      </c>
      <c r="N53" s="28"/>
      <c r="O53" s="12">
        <f t="shared" si="5"/>
        <v>-3379739.2</v>
      </c>
      <c r="P53" s="52">
        <f>-4723304.5-P24-P19</f>
        <v>-5002467.4000000004</v>
      </c>
      <c r="Q53" s="52">
        <f>-4649700.8-Q24-Q19</f>
        <v>-5193167.5999999996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0"/>
        <v>3379739.2</v>
      </c>
      <c r="F54" s="30">
        <f>SUM(F555+F58)</f>
        <v>0</v>
      </c>
      <c r="G54" s="12">
        <f t="shared" si="1"/>
        <v>3379739.2</v>
      </c>
      <c r="H54" s="30">
        <f>SUM(H555+H58)</f>
        <v>0</v>
      </c>
      <c r="I54" s="12">
        <f t="shared" si="2"/>
        <v>3379739.2</v>
      </c>
      <c r="J54" s="30">
        <f>SUM(J555+J58)</f>
        <v>0</v>
      </c>
      <c r="K54" s="12">
        <f t="shared" si="3"/>
        <v>3379739.2</v>
      </c>
      <c r="L54" s="26">
        <f>SUM(L555+L58)</f>
        <v>0</v>
      </c>
      <c r="M54" s="12">
        <f t="shared" si="4"/>
        <v>3379739.2</v>
      </c>
      <c r="N54" s="26">
        <f>SUM(N555+N58)</f>
        <v>0</v>
      </c>
      <c r="O54" s="12">
        <f t="shared" si="5"/>
        <v>3379739.2</v>
      </c>
      <c r="P54" s="52">
        <f>P55+P58</f>
        <v>5002467.4000000004</v>
      </c>
      <c r="Q54" s="52">
        <f>Q55+Q58</f>
        <v>5193167.5999999996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17">D56</f>
        <v>0</v>
      </c>
      <c r="E55" s="12">
        <f t="shared" si="0"/>
        <v>0</v>
      </c>
      <c r="F55" s="30">
        <f t="shared" si="17"/>
        <v>0</v>
      </c>
      <c r="G55" s="12">
        <f t="shared" si="1"/>
        <v>0</v>
      </c>
      <c r="H55" s="30">
        <f t="shared" si="17"/>
        <v>0</v>
      </c>
      <c r="I55" s="12">
        <f t="shared" si="2"/>
        <v>0</v>
      </c>
      <c r="J55" s="30">
        <f t="shared" si="17"/>
        <v>0</v>
      </c>
      <c r="K55" s="12">
        <f t="shared" si="3"/>
        <v>0</v>
      </c>
      <c r="L55" s="26">
        <f t="shared" si="17"/>
        <v>0</v>
      </c>
      <c r="M55" s="12">
        <f t="shared" si="4"/>
        <v>0</v>
      </c>
      <c r="N55" s="26">
        <f t="shared" si="17"/>
        <v>0</v>
      </c>
      <c r="O55" s="12">
        <f t="shared" si="5"/>
        <v>0</v>
      </c>
      <c r="P55" s="52">
        <f>P56</f>
        <v>0</v>
      </c>
      <c r="Q55" s="52">
        <f>Q56</f>
        <v>0</v>
      </c>
      <c r="R55" s="45">
        <f t="shared" ref="R55:T56" si="18">R56</f>
        <v>0</v>
      </c>
      <c r="S55" s="45">
        <f t="shared" si="18"/>
        <v>0</v>
      </c>
      <c r="T55" s="45">
        <f t="shared" si="18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17"/>
        <v>0</v>
      </c>
      <c r="E56" s="12">
        <f t="shared" si="0"/>
        <v>0</v>
      </c>
      <c r="F56" s="26">
        <f t="shared" si="17"/>
        <v>0</v>
      </c>
      <c r="G56" s="12">
        <f t="shared" si="1"/>
        <v>0</v>
      </c>
      <c r="H56" s="26">
        <f t="shared" si="17"/>
        <v>0</v>
      </c>
      <c r="I56" s="12">
        <f t="shared" si="2"/>
        <v>0</v>
      </c>
      <c r="J56" s="26">
        <f t="shared" si="17"/>
        <v>0</v>
      </c>
      <c r="K56" s="12">
        <f t="shared" si="3"/>
        <v>0</v>
      </c>
      <c r="L56" s="26">
        <f t="shared" si="17"/>
        <v>0</v>
      </c>
      <c r="M56" s="12">
        <f t="shared" si="4"/>
        <v>0</v>
      </c>
      <c r="N56" s="26">
        <f t="shared" si="17"/>
        <v>0</v>
      </c>
      <c r="O56" s="12">
        <f t="shared" si="5"/>
        <v>0</v>
      </c>
      <c r="P56" s="52">
        <f>P57</f>
        <v>0</v>
      </c>
      <c r="Q56" s="52">
        <f>Q57</f>
        <v>0</v>
      </c>
      <c r="R56" s="45">
        <f t="shared" si="18"/>
        <v>0</v>
      </c>
      <c r="S56" s="45">
        <f t="shared" si="18"/>
        <v>0</v>
      </c>
      <c r="T56" s="45">
        <f t="shared" si="18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0"/>
        <v>0</v>
      </c>
      <c r="F57" s="29"/>
      <c r="G57" s="12">
        <f t="shared" si="1"/>
        <v>0</v>
      </c>
      <c r="H57" s="29"/>
      <c r="I57" s="12">
        <f t="shared" si="2"/>
        <v>0</v>
      </c>
      <c r="J57" s="29"/>
      <c r="K57" s="12">
        <f t="shared" si="3"/>
        <v>0</v>
      </c>
      <c r="L57" s="28"/>
      <c r="M57" s="12">
        <f t="shared" si="4"/>
        <v>0</v>
      </c>
      <c r="N57" s="28"/>
      <c r="O57" s="12">
        <f t="shared" si="5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>D59-D61</f>
        <v>0</v>
      </c>
      <c r="E58" s="12">
        <f t="shared" si="0"/>
        <v>3379739.2</v>
      </c>
      <c r="F58" s="26">
        <f>F59-F61</f>
        <v>0</v>
      </c>
      <c r="G58" s="12">
        <f t="shared" si="1"/>
        <v>3379739.2</v>
      </c>
      <c r="H58" s="26">
        <f>H59-H61</f>
        <v>0</v>
      </c>
      <c r="I58" s="12">
        <f t="shared" si="2"/>
        <v>3379739.2</v>
      </c>
      <c r="J58" s="26">
        <f>J59-J61</f>
        <v>0</v>
      </c>
      <c r="K58" s="12">
        <f t="shared" si="3"/>
        <v>3379739.2</v>
      </c>
      <c r="L58" s="26">
        <f>L59-L61</f>
        <v>0</v>
      </c>
      <c r="M58" s="12">
        <f t="shared" si="4"/>
        <v>3379739.2</v>
      </c>
      <c r="N58" s="26">
        <f>N59-N61</f>
        <v>0</v>
      </c>
      <c r="O58" s="12">
        <f t="shared" si="5"/>
        <v>3379739.2</v>
      </c>
      <c r="P58" s="52">
        <f>SUM(P60+P62)</f>
        <v>5002467.4000000004</v>
      </c>
      <c r="Q58" s="52">
        <f>Q59-Q61</f>
        <v>5193167.5999999996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19">SUM(D60)</f>
        <v>0</v>
      </c>
      <c r="E59" s="12">
        <f t="shared" si="0"/>
        <v>3379739.2</v>
      </c>
      <c r="F59" s="26">
        <f t="shared" si="19"/>
        <v>0</v>
      </c>
      <c r="G59" s="12">
        <f t="shared" si="1"/>
        <v>3379739.2</v>
      </c>
      <c r="H59" s="26">
        <f t="shared" si="19"/>
        <v>0</v>
      </c>
      <c r="I59" s="12">
        <f t="shared" si="2"/>
        <v>3379739.2</v>
      </c>
      <c r="J59" s="26">
        <f t="shared" si="19"/>
        <v>0</v>
      </c>
      <c r="K59" s="12">
        <f t="shared" si="3"/>
        <v>3379739.2</v>
      </c>
      <c r="L59" s="26">
        <f t="shared" si="19"/>
        <v>0</v>
      </c>
      <c r="M59" s="12">
        <f t="shared" si="4"/>
        <v>3379739.2</v>
      </c>
      <c r="N59" s="26">
        <f t="shared" si="19"/>
        <v>0</v>
      </c>
      <c r="O59" s="12">
        <f t="shared" si="5"/>
        <v>3379739.2</v>
      </c>
      <c r="P59" s="52">
        <f>SUM(P60)</f>
        <v>5002467.4000000004</v>
      </c>
      <c r="Q59" s="52">
        <f>SUM(Q60)</f>
        <v>5193167.5999999996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0"/>
        <v>3379739.2</v>
      </c>
      <c r="F60" s="27"/>
      <c r="G60" s="12">
        <f t="shared" si="1"/>
        <v>3379739.2</v>
      </c>
      <c r="H60" s="27"/>
      <c r="I60" s="12">
        <f t="shared" si="2"/>
        <v>3379739.2</v>
      </c>
      <c r="J60" s="27"/>
      <c r="K60" s="12">
        <f t="shared" si="3"/>
        <v>3379739.2</v>
      </c>
      <c r="L60" s="28"/>
      <c r="M60" s="12">
        <f t="shared" si="4"/>
        <v>3379739.2</v>
      </c>
      <c r="N60" s="28"/>
      <c r="O60" s="12">
        <f t="shared" si="5"/>
        <v>3379739.2</v>
      </c>
      <c r="P60" s="52">
        <f>4860121.7-P21-P26</f>
        <v>5002467.4000000004</v>
      </c>
      <c r="Q60" s="52">
        <f>4786808.1-Q21-Q26</f>
        <v>5193167.5999999996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20">SUM(D62)</f>
        <v>0</v>
      </c>
      <c r="E61" s="12">
        <f t="shared" si="0"/>
        <v>0</v>
      </c>
      <c r="F61" s="26">
        <f t="shared" si="20"/>
        <v>0</v>
      </c>
      <c r="G61" s="12">
        <f t="shared" si="1"/>
        <v>0</v>
      </c>
      <c r="H61" s="26">
        <f t="shared" si="20"/>
        <v>0</v>
      </c>
      <c r="I61" s="12">
        <f t="shared" si="2"/>
        <v>0</v>
      </c>
      <c r="J61" s="26">
        <f t="shared" si="20"/>
        <v>0</v>
      </c>
      <c r="K61" s="12">
        <f t="shared" si="3"/>
        <v>0</v>
      </c>
      <c r="L61" s="26">
        <f t="shared" si="20"/>
        <v>0</v>
      </c>
      <c r="M61" s="12">
        <f t="shared" si="4"/>
        <v>0</v>
      </c>
      <c r="N61" s="26">
        <f t="shared" si="20"/>
        <v>0</v>
      </c>
      <c r="O61" s="12">
        <f t="shared" si="5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0"/>
        <v>0</v>
      </c>
      <c r="F62" s="29"/>
      <c r="G62" s="12">
        <f t="shared" si="1"/>
        <v>0</v>
      </c>
      <c r="H62" s="29"/>
      <c r="I62" s="12">
        <f t="shared" si="2"/>
        <v>0</v>
      </c>
      <c r="J62" s="29"/>
      <c r="K62" s="12">
        <f t="shared" si="3"/>
        <v>0</v>
      </c>
      <c r="L62" s="28"/>
      <c r="M62" s="12">
        <f t="shared" si="4"/>
        <v>0</v>
      </c>
      <c r="N62" s="28"/>
      <c r="O62" s="12">
        <f t="shared" si="5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hidden="1" x14ac:dyDescent="0.25">
      <c r="A63" s="9" t="s">
        <v>107</v>
      </c>
      <c r="B63" s="10" t="s">
        <v>108</v>
      </c>
      <c r="C63" s="11">
        <f>C11+C46</f>
        <v>97965</v>
      </c>
      <c r="D63" s="11">
        <f>D11+D46</f>
        <v>0</v>
      </c>
      <c r="E63" s="12">
        <f t="shared" si="0"/>
        <v>97965</v>
      </c>
      <c r="F63" s="18">
        <f>F11+F46</f>
        <v>0</v>
      </c>
      <c r="G63" s="12">
        <f t="shared" si="1"/>
        <v>97965</v>
      </c>
      <c r="H63" s="18">
        <f>H11+H46</f>
        <v>0</v>
      </c>
      <c r="I63" s="12">
        <f t="shared" si="2"/>
        <v>97965</v>
      </c>
      <c r="J63" s="18">
        <f>J11+J46</f>
        <v>0</v>
      </c>
      <c r="K63" s="12">
        <f t="shared" si="3"/>
        <v>97965</v>
      </c>
      <c r="L63" s="18">
        <f>L11+L46</f>
        <v>0</v>
      </c>
      <c r="M63" s="12">
        <f t="shared" si="4"/>
        <v>97965</v>
      </c>
      <c r="N63" s="18">
        <f>N11+N46</f>
        <v>0</v>
      </c>
      <c r="O63" s="12">
        <f t="shared" si="5"/>
        <v>97965</v>
      </c>
      <c r="P63" s="51">
        <f>P11+P46</f>
        <v>136817.20000000001</v>
      </c>
      <c r="Q63" s="51">
        <f>Q11+Q46</f>
        <v>137107.30000000002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8:A9"/>
    <mergeCell ref="B8:B9"/>
    <mergeCell ref="C8:C9"/>
    <mergeCell ref="D8:D9"/>
    <mergeCell ref="E8:E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</mergeCells>
  <pageMargins left="0.94488188976377963" right="0.19685039370078741" top="0.27559055118110237" bottom="0.15748031496062992" header="0.15748031496062992" footer="0.15748031496062992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5" sqref="B5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136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56" t="s">
        <v>149</v>
      </c>
    </row>
    <row r="8" spans="1:2" s="32" customFormat="1" x14ac:dyDescent="0.25">
      <c r="A8" s="72" t="s">
        <v>109</v>
      </c>
      <c r="B8" s="72"/>
    </row>
    <row r="9" spans="1:2" s="32" customFormat="1" x14ac:dyDescent="0.25">
      <c r="A9" s="73" t="s">
        <v>141</v>
      </c>
      <c r="B9" s="73"/>
    </row>
    <row r="11" spans="1:2" ht="31.5" customHeight="1" x14ac:dyDescent="0.25">
      <c r="A11" s="33" t="s">
        <v>110</v>
      </c>
      <c r="B11" s="46" t="s">
        <v>140</v>
      </c>
    </row>
    <row r="12" spans="1:2" ht="31.5" x14ac:dyDescent="0.25">
      <c r="A12" s="35" t="s">
        <v>112</v>
      </c>
      <c r="B12" s="61">
        <f>SUM(B13:B14)</f>
        <v>138998.29999999999</v>
      </c>
    </row>
    <row r="13" spans="1:2" x14ac:dyDescent="0.25">
      <c r="A13" s="36" t="s">
        <v>113</v>
      </c>
      <c r="B13" s="61">
        <f>'пр 10'!C24</f>
        <v>211000</v>
      </c>
    </row>
    <row r="14" spans="1:2" x14ac:dyDescent="0.25">
      <c r="A14" s="36" t="s">
        <v>114</v>
      </c>
      <c r="B14" s="61">
        <v>-72001.7</v>
      </c>
    </row>
    <row r="15" spans="1:2" x14ac:dyDescent="0.25">
      <c r="A15" s="35" t="s">
        <v>115</v>
      </c>
      <c r="B15" s="61">
        <f>SUM(B16:B17)</f>
        <v>0</v>
      </c>
    </row>
    <row r="16" spans="1:2" x14ac:dyDescent="0.25">
      <c r="A16" s="36" t="s">
        <v>113</v>
      </c>
      <c r="B16" s="61">
        <f>'пр 10'!C19</f>
        <v>0</v>
      </c>
    </row>
    <row r="17" spans="1:2" x14ac:dyDescent="0.25">
      <c r="A17" s="36" t="s">
        <v>114</v>
      </c>
      <c r="B17" s="61">
        <f>SUM(пр10!C20)</f>
        <v>0</v>
      </c>
    </row>
    <row r="18" spans="1:2" x14ac:dyDescent="0.25">
      <c r="A18" s="36" t="s">
        <v>116</v>
      </c>
      <c r="B18" s="61">
        <f>SUM(B12+B15)</f>
        <v>138998.29999999999</v>
      </c>
    </row>
    <row r="19" spans="1:2" x14ac:dyDescent="0.25">
      <c r="B19" s="54"/>
    </row>
    <row r="20" spans="1:2" x14ac:dyDescent="0.25">
      <c r="B20" s="54"/>
    </row>
    <row r="21" spans="1:2" x14ac:dyDescent="0.25">
      <c r="B21" s="54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5" sqref="C5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137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56" t="s">
        <v>148</v>
      </c>
    </row>
    <row r="8" spans="1:3" s="32" customFormat="1" x14ac:dyDescent="0.25">
      <c r="A8" s="72" t="s">
        <v>109</v>
      </c>
      <c r="B8" s="72"/>
      <c r="C8" s="72"/>
    </row>
    <row r="9" spans="1:3" s="32" customFormat="1" ht="33" customHeight="1" x14ac:dyDescent="0.25">
      <c r="A9" s="73" t="s">
        <v>144</v>
      </c>
      <c r="B9" s="73"/>
      <c r="C9" s="73"/>
    </row>
    <row r="11" spans="1:3" x14ac:dyDescent="0.25">
      <c r="A11" s="74" t="s">
        <v>110</v>
      </c>
      <c r="B11" s="76" t="s">
        <v>111</v>
      </c>
      <c r="C11" s="77"/>
    </row>
    <row r="12" spans="1:3" x14ac:dyDescent="0.25">
      <c r="A12" s="75"/>
      <c r="B12" s="38" t="s">
        <v>135</v>
      </c>
      <c r="C12" s="34" t="s">
        <v>139</v>
      </c>
    </row>
    <row r="13" spans="1:3" ht="31.5" x14ac:dyDescent="0.25">
      <c r="A13" s="35" t="s">
        <v>112</v>
      </c>
      <c r="B13" s="61">
        <f>SUM(B14:B15)</f>
        <v>-142345.70000000001</v>
      </c>
      <c r="C13" s="61">
        <f>SUM(C14:C15)</f>
        <v>-127196.6</v>
      </c>
    </row>
    <row r="14" spans="1:3" x14ac:dyDescent="0.25">
      <c r="A14" s="36" t="s">
        <v>113</v>
      </c>
      <c r="B14" s="61">
        <v>0</v>
      </c>
      <c r="C14" s="61">
        <v>0</v>
      </c>
    </row>
    <row r="15" spans="1:3" x14ac:dyDescent="0.25">
      <c r="A15" s="36" t="s">
        <v>114</v>
      </c>
      <c r="B15" s="61">
        <f>'пр 11'!P26</f>
        <v>-142345.70000000001</v>
      </c>
      <c r="C15" s="61">
        <f>'пр 11'!Q26</f>
        <v>-127196.6</v>
      </c>
    </row>
    <row r="16" spans="1:3" x14ac:dyDescent="0.25">
      <c r="A16" s="35" t="s">
        <v>115</v>
      </c>
      <c r="B16" s="61">
        <f>SUM(B17:B18)</f>
        <v>279162.90000000002</v>
      </c>
      <c r="C16" s="61">
        <f>SUM(C17:C18)</f>
        <v>264303.90000000002</v>
      </c>
    </row>
    <row r="17" spans="1:3" x14ac:dyDescent="0.25">
      <c r="A17" s="36" t="s">
        <v>113</v>
      </c>
      <c r="B17" s="61">
        <f>SUM('пр 11'!P18)</f>
        <v>279162.90000000002</v>
      </c>
      <c r="C17" s="61">
        <f>SUM('пр 11'!Q18)</f>
        <v>543466.80000000005</v>
      </c>
    </row>
    <row r="18" spans="1:3" x14ac:dyDescent="0.25">
      <c r="A18" s="36" t="s">
        <v>114</v>
      </c>
      <c r="B18" s="61">
        <f>SUM('пр 11'!P20)</f>
        <v>0</v>
      </c>
      <c r="C18" s="61">
        <f>SUM('пр 11'!Q21)</f>
        <v>-279162.90000000002</v>
      </c>
    </row>
    <row r="19" spans="1:3" x14ac:dyDescent="0.25">
      <c r="A19" s="36" t="s">
        <v>116</v>
      </c>
      <c r="B19" s="61">
        <f>SUM(B13+B16)</f>
        <v>136817.20000000001</v>
      </c>
      <c r="C19" s="61">
        <f>SUM(C13+C16)</f>
        <v>137107.30000000002</v>
      </c>
    </row>
    <row r="20" spans="1:3" x14ac:dyDescent="0.25">
      <c r="B20" s="54"/>
      <c r="C20" s="54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пр10</vt:lpstr>
      <vt:lpstr>пр 10</vt:lpstr>
      <vt:lpstr>пр 11</vt:lpstr>
      <vt:lpstr>пр 12</vt:lpstr>
      <vt:lpstr>пр13</vt:lpstr>
      <vt:lpstr>'пр 10'!Область_печати</vt:lpstr>
      <vt:lpstr>пр10!Область_печати</vt:lpstr>
      <vt:lpstr>пр13!Область_печати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2023-12-21T11:14:59Z</dcterms:modified>
</cp:coreProperties>
</file>