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475" tabRatio="877" activeTab="1"/>
  </bookViews>
  <sheets>
    <sheet name="не печатаем" sheetId="1" r:id="rId1"/>
    <sheet name="Приложение 7" sheetId="2" r:id="rId2"/>
  </sheets>
  <definedNames>
    <definedName name="_xlnm.Print_Area" localSheetId="0">'не печатаем'!$A$1:$V$281</definedName>
  </definedNames>
  <calcPr fullCalcOnLoad="1"/>
</workbook>
</file>

<file path=xl/sharedStrings.xml><?xml version="1.0" encoding="utf-8"?>
<sst xmlns="http://schemas.openxmlformats.org/spreadsheetml/2006/main" count="1105" uniqueCount="408">
  <si>
    <t xml:space="preserve"> -окружной бюджет</t>
  </si>
  <si>
    <t xml:space="preserve"> -федеральный бюджет</t>
  </si>
  <si>
    <t>Изменения</t>
  </si>
  <si>
    <t>0980000</t>
  </si>
  <si>
    <t>Утверждено решением Думы от 07.12.2009              № 624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</si>
  <si>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</si>
  <si>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</si>
  <si>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</si>
  <si>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>Администрация города- капитальный ремонт многокв. домов за счет средств округа и местного бюджета</t>
  </si>
  <si>
    <t>Администрация города- капитальный ремонт многокв. домов за счет средств федерального бюджета</t>
  </si>
  <si>
    <t>Реализация приоритетеного национального проекта Образование" на территории городского округа город Мегион на 2008-2010 годы"</t>
  </si>
  <si>
    <t>022</t>
  </si>
  <si>
    <t>МУ "Капитальное строительство" (строительство д/садов))</t>
  </si>
  <si>
    <t>МУ "КС" (строительство школы )</t>
  </si>
  <si>
    <t>в том числе</t>
  </si>
  <si>
    <t>Ирина Владимировна Грига</t>
  </si>
  <si>
    <t>Департамент муниципальной собственности (ликвидация учреждений молодежной политики)</t>
  </si>
  <si>
    <t>Стационарная медицинская помощь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</si>
  <si>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</si>
  <si>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</si>
  <si>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Другие вопросы в области здравоохранения, физической культуры и спорта</t>
  </si>
  <si>
    <t>Скорая медицинская помощь</t>
  </si>
  <si>
    <t>Администрация города- программа "Содержания объектов внешнего благоустройства городского округа город Мегион на 2010 год".</t>
  </si>
  <si>
    <t xml:space="preserve"> -Администрация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2010 год".</t>
  </si>
  <si>
    <t>Средства на реализацию целевых программ Ханты-Мансийского автономного округа -Югры и целевых программ городского округа город Мегион на 2010 год и плановый период 2011 и 2012 годов</t>
  </si>
  <si>
    <t>тыс.руб.</t>
  </si>
  <si>
    <t>Ведомственная статья расходов</t>
  </si>
  <si>
    <t>Сумма на 2010  год</t>
  </si>
  <si>
    <t>Сумма на 2011  год</t>
  </si>
  <si>
    <t>Объем средств, формируемый в рамках  целевых программ</t>
  </si>
  <si>
    <t>Сумма на 2012  год</t>
  </si>
  <si>
    <t>003</t>
  </si>
  <si>
    <t>3.1.</t>
  </si>
  <si>
    <t>3.2.</t>
  </si>
  <si>
    <t>3.3.</t>
  </si>
  <si>
    <t>.020</t>
  </si>
  <si>
    <t>006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</si>
  <si>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</si>
  <si>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</si>
  <si>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</si>
  <si>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</si>
  <si>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.003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</si>
  <si>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</si>
  <si>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</si>
  <si>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</si>
  <si>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Администрация города  (субвенции  ХМАО на предоставление гражданам субсидий на оплату жилого помещения и коммунальных услуг)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</si>
  <si>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</si>
  <si>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</si>
  <si>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</si>
  <si>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</si>
  <si>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Управление физической культуры и спорта (Содержание)</t>
  </si>
  <si>
    <t>Управление физической культуры и спорта (Мероприятия)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</si>
  <si>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</si>
  <si>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</si>
  <si>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</si>
  <si>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</si>
  <si>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</si>
  <si>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</si>
  <si>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</si>
  <si>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</si>
  <si>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</si>
  <si>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Расходы, осуществляемые за счет  средств других бюджетов, уведомления ХМАО-Югры, перераспределение(письмо ДОиМП №879)</t>
  </si>
  <si>
    <t>МУ "Капитальное строительство" (ремонт )</t>
  </si>
  <si>
    <t xml:space="preserve">МУ Центр культуры и досуга </t>
  </si>
  <si>
    <t xml:space="preserve">Управление физической культуры и спорта </t>
  </si>
  <si>
    <t xml:space="preserve">МУ ДОД ЦДЮ "Спорт - Альтаир" </t>
  </si>
  <si>
    <t xml:space="preserve">МУ"Центр гражданского и военно-патриотического воспитания молодежи"Форпост" им. Достовалова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</si>
  <si>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</si>
  <si>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.3.1</t>
  </si>
  <si>
    <t>Сельское хозяйство и рыболовство</t>
  </si>
  <si>
    <t>.3.2</t>
  </si>
  <si>
    <t>Администрация города (возмещение убытков за пассажирские перевозки)</t>
  </si>
  <si>
    <t>.3.3</t>
  </si>
  <si>
    <t>.3.4</t>
  </si>
  <si>
    <t>МУ "Капитальное строительство" (содержание)</t>
  </si>
  <si>
    <t>.4.1</t>
  </si>
  <si>
    <t>раздел</t>
  </si>
  <si>
    <t>подраздел</t>
  </si>
  <si>
    <t>.4.2</t>
  </si>
  <si>
    <t>.4.3</t>
  </si>
  <si>
    <t>Администрация города (возмещение  разницы в ценах на газ населению)</t>
  </si>
  <si>
    <t>.5.1</t>
  </si>
  <si>
    <t>.5.2</t>
  </si>
  <si>
    <t>.2.2</t>
  </si>
  <si>
    <t>.5.3</t>
  </si>
  <si>
    <t>Другие  вопросы  в  области образования</t>
  </si>
  <si>
    <t>.5.4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</si>
  <si>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</si>
  <si>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</si>
  <si>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</si>
  <si>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</si>
  <si>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</si>
  <si>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</si>
  <si>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</si>
  <si>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</si>
  <si>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</si>
  <si>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.7.4</t>
  </si>
  <si>
    <t>.7.5</t>
  </si>
  <si>
    <t>.1.1</t>
  </si>
  <si>
    <t>.1.2</t>
  </si>
  <si>
    <t>Департамент образования и молодежной политики (летний отдых - всего)</t>
  </si>
  <si>
    <t>.1.3</t>
  </si>
  <si>
    <t xml:space="preserve">                       -Программа "Молодеж Югры" на 2009-2011 гг </t>
  </si>
  <si>
    <t>Функционирование местной администрации</t>
  </si>
  <si>
    <t>.1.4</t>
  </si>
  <si>
    <t>.1.5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</si>
  <si>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</si>
  <si>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</si>
  <si>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Департамент образования и молодежной политики (мероприятия по образовательным учреждениям)</t>
  </si>
  <si>
    <t xml:space="preserve">Департамент образования и молодежной политики (программа "Развитие образования Ханты-Мансийского автономного округа - Югры" на 2008-2010 годы) </t>
  </si>
  <si>
    <t>Местный бюджет, перераспределение согласно бюджетной классификации, по письмам главных распорядителей и получателей бюджетных средств, благотворительная помощ ветеранам и вдовам ветеранов</t>
  </si>
  <si>
    <t>В счет увеличения дотации на обеспечение мер сбалансированности бюджетов</t>
  </si>
  <si>
    <t>9а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</si>
  <si>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</si>
  <si>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</si>
  <si>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</si>
  <si>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</si>
  <si>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</si>
  <si>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</si>
  <si>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</si>
  <si>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 xml:space="preserve">Перечень целевых программ Ханты-Мансийского автономного округа - Югры 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</si>
  <si>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</si>
  <si>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</si>
  <si>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</si>
  <si>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</si>
  <si>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</si>
  <si>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</si>
  <si>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</si>
  <si>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</si>
  <si>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</si>
  <si>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</si>
  <si>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</si>
  <si>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</si>
  <si>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</si>
  <si>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</si>
  <si>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</si>
  <si>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</si>
  <si>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</si>
  <si>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</si>
  <si>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</si>
  <si>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</si>
  <si>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</si>
  <si>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</si>
  <si>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 xml:space="preserve">Директор  департамента  финансов                                                                                                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</si>
  <si>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</si>
  <si>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</si>
  <si>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</si>
  <si>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</si>
  <si>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Администрация (Резервный фонд Главы города)</t>
  </si>
  <si>
    <t>.12</t>
  </si>
  <si>
    <t>.14</t>
  </si>
  <si>
    <t>Департамент образования и молодежной политики (мероприятия)</t>
  </si>
  <si>
    <t>Администрация (прочие расходы)</t>
  </si>
  <si>
    <t>МУ "Капитальное строительство" (инженерные сети)</t>
  </si>
  <si>
    <t>МУ "Капитальное строительство" (непрограмные инвестиции, ХМАО)</t>
  </si>
  <si>
    <t>2.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</si>
  <si>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</si>
  <si>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</si>
  <si>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</si>
  <si>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</si>
  <si>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</si>
  <si>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</si>
  <si>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</si>
  <si>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</si>
  <si>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</si>
  <si>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(Подготовка к осенне-зимнему периоду)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</si>
  <si>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</si>
  <si>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</si>
  <si>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</si>
  <si>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</si>
  <si>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</si>
  <si>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</si>
  <si>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</si>
  <si>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</si>
  <si>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</si>
  <si>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</si>
  <si>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</si>
  <si>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</si>
  <si>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</si>
  <si>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</si>
  <si>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</si>
  <si>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</si>
  <si>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</si>
  <si>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</si>
  <si>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</si>
  <si>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</si>
  <si>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</si>
  <si>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</si>
  <si>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</si>
  <si>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</si>
  <si>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</si>
  <si>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</si>
  <si>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</si>
  <si>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</si>
  <si>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</si>
  <si>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</si>
  <si>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</si>
  <si>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>Сменная общеобразовательная школа (Содержание)</t>
  </si>
  <si>
    <t>МУ Детская художественная школа (Содержание)</t>
  </si>
  <si>
    <t>МУ Детская школа искусств им.Кузьмина (Содержание)</t>
  </si>
  <si>
    <t>Перечень целевых программ   городского округа город Мегион</t>
  </si>
  <si>
    <t>Программа капитального ремонта жилищного фонда городского округа город Мегион в 2010 году, в 2011 году, в 2012 году</t>
  </si>
  <si>
    <t>Жилищно- коммунальное хозяйство</t>
  </si>
  <si>
    <t xml:space="preserve">Региональный историко-культурный и экологический центр </t>
  </si>
  <si>
    <t>Программа организация летнего отдыха, оздоровление, трудозанятость детей, подростков и молодежи городского округа город Мегион на 2010 год</t>
  </si>
  <si>
    <t>Организация отдыха</t>
  </si>
  <si>
    <t>Адресная программа "Капитальный  ремонт  многоквартирных  домов"</t>
  </si>
  <si>
    <t>Мероприятия по капитальному  ремонту  многоквартирных домов</t>
  </si>
  <si>
    <t>001</t>
  </si>
  <si>
    <t>230</t>
  </si>
  <si>
    <t>020</t>
  </si>
  <si>
    <t>Программа содержания и текущего ремонта автомобильных дорог в 2010 году, в 2011 году, в 2012 году</t>
  </si>
  <si>
    <t>Программа по подготовке объектов ЖКХ к эксплуатации в осенне-зимний период в 2010 году, в 2011 году, в 2012 году</t>
  </si>
  <si>
    <t>Программа энергосбережения на 2010 год, на 2011 год, на 2012 год</t>
  </si>
  <si>
    <t>Программа содержания объектов внешнего благоустройства в 2010 году, 2011 году, в 2012 году</t>
  </si>
  <si>
    <t>ИТОГО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</si>
  <si>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</si>
  <si>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</si>
  <si>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</si>
  <si>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</si>
  <si>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МУ "КС" (капитальный ремонт школ)</t>
  </si>
  <si>
    <t>Молодежная политика</t>
  </si>
  <si>
    <t>Администрация города (мероприятия)</t>
  </si>
  <si>
    <t>Сумма изменений (+;-)</t>
  </si>
  <si>
    <t>Администрация города (спонсорская помощь участникам ВОВ)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</si>
  <si>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Ленинграда"( федеральный бюджет)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</si>
  <si>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</si>
  <si>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</si>
  <si>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</si>
  <si>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</si>
  <si>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</si>
  <si>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>МЛПУ "Городская больница" (дополнительные мероприятия, направленные на снижение напряженности на рынке труда)</t>
  </si>
  <si>
    <t xml:space="preserve">  -Детская школа искусств им Кузьмина </t>
  </si>
  <si>
    <t xml:space="preserve">  -Детская школа искусств №2</t>
  </si>
  <si>
    <t>МУ "Доставка пенсий, пособий и социальных выплат" (мероприятия)</t>
  </si>
  <si>
    <t>Уточнено решением Думы от 23.04.2010 № 21</t>
  </si>
  <si>
    <t xml:space="preserve">Уточнено решением Думы от 23.04.2010 №21 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</si>
  <si>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</si>
  <si>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</si>
  <si>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 xml:space="preserve">  -МУ "Капитальное строительство"( строительство)</t>
  </si>
  <si>
    <t>ММУ "Старт" (Содержание)</t>
  </si>
  <si>
    <t>Целевая статья расходов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</si>
  <si>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</si>
  <si>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</si>
  <si>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</si>
  <si>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</si>
  <si>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</si>
  <si>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</si>
  <si>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</si>
  <si>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</si>
  <si>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</si>
  <si>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</si>
  <si>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</si>
  <si>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</si>
  <si>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</si>
  <si>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</si>
  <si>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</si>
  <si>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</si>
  <si>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</si>
  <si>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МУ ХК "Вдохновение" (Содержание)</t>
  </si>
  <si>
    <t>Администрация города (Мероприятия)</t>
  </si>
  <si>
    <t>Всего с учетом изменений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</si>
  <si>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</si>
  <si>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</si>
  <si>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</si>
  <si>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</si>
  <si>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</si>
  <si>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</si>
  <si>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МУ Капитальное строительство (непрограмное строительство)</t>
  </si>
  <si>
    <t>Адресная программа ХМАО-Югры по переселению граждан из жилищного фонда, признанного непригодным для проживания и (или ) жилищного фонда с высоким уровнем износа, на 2009-2011 годы.</t>
  </si>
  <si>
    <t>МУ ДОД ЦДЮ "Спорт - Альтаир" (Содержание)</t>
  </si>
  <si>
    <t>Спортивный комплекс "Дельфин" (Содержание)</t>
  </si>
  <si>
    <t>МУ Капитальное строительство ( субсидии ХМАО)</t>
  </si>
  <si>
    <t>8.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</si>
  <si>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</si>
  <si>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</si>
  <si>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</si>
  <si>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</si>
  <si>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МУ "Доставка пенсий, пособий и социальных выплат" (пособия и социальные выплаты)</t>
  </si>
  <si>
    <t>ВСЕГО  расходов</t>
  </si>
  <si>
    <t>Администрация города (компенсация выпадающих доходов)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</si>
  <si>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</si>
  <si>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</si>
  <si>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Обслуживание муниципального долга</t>
  </si>
  <si>
    <t>Резервный фонд</t>
  </si>
  <si>
    <t>Органы внутренних дел</t>
  </si>
  <si>
    <t>Транспорт</t>
  </si>
  <si>
    <t>Другие вопросы в области национальной экономики</t>
  </si>
  <si>
    <t>Жилищное хозяйство</t>
  </si>
  <si>
    <t>Дошкольное образование</t>
  </si>
  <si>
    <t>Культура</t>
  </si>
  <si>
    <t>.6.3</t>
  </si>
  <si>
    <t>Телевидение и радиовещание</t>
  </si>
  <si>
    <t>.8.2</t>
  </si>
  <si>
    <t>.8.3</t>
  </si>
  <si>
    <t>Социальное обеспечение населения</t>
  </si>
  <si>
    <t>Другие вопросы в области социальной политики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</si>
  <si>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</si>
  <si>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</si>
  <si>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</si>
  <si>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Администрация (Субвенции на участие в программе "Социально-экономическое развитие малочисленных народов севера")</t>
  </si>
  <si>
    <t>Физическая культура и спорт</t>
  </si>
  <si>
    <t>Департамент финансов (условно-утвержденные расходы)</t>
  </si>
  <si>
    <t xml:space="preserve">Содержание Милиции общественной безопасности 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</si>
  <si>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</si>
  <si>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 xml:space="preserve">МУ Детская художественная школа </t>
  </si>
  <si>
    <t>Программа "Развитие материально-технической базы социальной сферы Ханты-Мансийского автономного округа - Югры" на 2006-2012 годы</t>
  </si>
  <si>
    <t>Администрация города- (Градостроительная деятельность)</t>
  </si>
  <si>
    <t>Дополнительные мероприятия, направленные на снижение напряженности на рынке труда по программе "Содействие занятости населения на 2008-2010 годы"</t>
  </si>
  <si>
    <t>5224500</t>
  </si>
  <si>
    <t>Подпрограмма "Развитие материально-технической базы учреждений образования Ханты-Мансийского автономного округа - Югры"</t>
  </si>
  <si>
    <t>Образование (бюджетные инвестиции)</t>
  </si>
  <si>
    <t>ММУ "Старт"</t>
  </si>
  <si>
    <t>Подпрограмма "Развитие материально-технической базы учреждений культуры Ханты-Мансийского автономного округа - Югры"</t>
  </si>
  <si>
    <t>Культура (бюджетные инвестиции)</t>
  </si>
  <si>
    <t>Подпрограмма "Развитие материально-техническая база учреждений здравоохранения ХМАО-Югры"</t>
  </si>
  <si>
    <t>Программа "Улучшение жилищных условий населения Ханты-Мансийского автономного округа - Югры" на 2005-2015 годы</t>
  </si>
  <si>
    <t>Исполнитель:</t>
  </si>
  <si>
    <t>Подпрограмма "Обеспечение жильем граждан, проживающих в жилых помещениях, непригодных для проживания"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</si>
  <si>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</si>
  <si>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</si>
  <si>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</si>
  <si>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</si>
  <si>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</si>
  <si>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</si>
  <si>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</si>
  <si>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Судебная система</t>
  </si>
  <si>
    <t>Другие 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</si>
  <si>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</si>
  <si>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</si>
  <si>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</si>
  <si>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Общее образование</t>
  </si>
  <si>
    <t>Социальная политика</t>
  </si>
  <si>
    <t>500</t>
  </si>
  <si>
    <t>Летний отдых</t>
  </si>
  <si>
    <t>.7.0</t>
  </si>
  <si>
    <t>Администрация (содержание муниципальной собственности)</t>
  </si>
  <si>
    <t>к решению Думы города Мегиона</t>
  </si>
  <si>
    <t>Здравоохранение</t>
  </si>
  <si>
    <t>департамент образования</t>
  </si>
  <si>
    <t>Связь и информатика</t>
  </si>
  <si>
    <t>Детская школа искусств им Кузьмина (программа "Социальная поддержка и социальное обслуживание инвалидов в Ханты-Мансийском автономном округе - Югре" на 2010-2014 годы)</t>
  </si>
  <si>
    <t>ДМС (управление по земельным ресурсам -содержание и мероприятия по улучшению землеустройства и землепользования)</t>
  </si>
  <si>
    <t>Департамент образования и молодежной политики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</si>
  <si>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 xml:space="preserve"> -Департамент образования и молодежной политики</t>
  </si>
  <si>
    <t>Департамент образования и молодежной политики</t>
  </si>
  <si>
    <t xml:space="preserve"> -в том числе:  -мероприятия</t>
  </si>
  <si>
    <t xml:space="preserve">  -МУ Центральная библиотечная система </t>
  </si>
  <si>
    <t xml:space="preserve">  -МУ Детская художественная школа </t>
  </si>
  <si>
    <t xml:space="preserve">Образование </t>
  </si>
  <si>
    <t>5222005</t>
  </si>
  <si>
    <t xml:space="preserve">Программа "Развитие образования Ханты-Мансийского автономного округа - Югры" на 2008-2010 годы" </t>
  </si>
  <si>
    <t>430</t>
  </si>
  <si>
    <t>"Доступное жилье молодым - семьям" в рамках федеральной программы "Жилище"</t>
  </si>
  <si>
    <t>1040200</t>
  </si>
  <si>
    <t>005</t>
  </si>
  <si>
    <t>Приложение 7</t>
  </si>
  <si>
    <t>4.1.</t>
  </si>
  <si>
    <t>4.2.</t>
  </si>
  <si>
    <t>4.3.</t>
  </si>
  <si>
    <t>Подпрограмма "Проектирование и строительство инженерных сетей"</t>
  </si>
  <si>
    <r>
      <t xml:space="preserve"> Охрана семьи и детства</t>
    </r>
    <r>
      <rPr>
        <sz val="14"/>
        <rFont val="Times New Roman"/>
        <family val="1"/>
      </rPr>
      <t>.</t>
    </r>
  </si>
  <si>
    <t>Местный бюджет</t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</si>
  <si>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</si>
  <si>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</si>
  <si>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</si>
  <si>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</si>
  <si>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№ п\п</t>
  </si>
  <si>
    <t>Вид расходов</t>
  </si>
  <si>
    <t>Объем средств, формируемый в рамках целевых программ</t>
  </si>
  <si>
    <t>Федеральные средства</t>
  </si>
  <si>
    <t>Окружные средства</t>
  </si>
  <si>
    <t>Собственные средства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</si>
  <si>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</si>
  <si>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Департамент образования и молодежной политики ("Доступное жилье молодым - семьям", федеральный бюджет)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</si>
  <si>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</si>
  <si>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</si>
  <si>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</si>
  <si>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</si>
  <si>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</si>
  <si>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</si>
  <si>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</si>
  <si>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</si>
  <si>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 xml:space="preserve"> -Департамент образования 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</si>
  <si>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</si>
  <si>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</si>
  <si>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</si>
  <si>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</si>
  <si>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ДЮСШ № 3 </t>
  </si>
  <si>
    <t xml:space="preserve"> -МУ ДО ДЮСШ №2 </t>
  </si>
  <si>
    <t xml:space="preserve"> -МУ ДО Детская школа искусств № 2 </t>
  </si>
  <si>
    <t xml:space="preserve">МУ ДО ДЮСШ №2 </t>
  </si>
  <si>
    <t xml:space="preserve">МУ ДО ДЮСШ № 3 </t>
  </si>
  <si>
    <t xml:space="preserve">Исполняющий обязанности директора  департамента  финансов                                                                                                </t>
  </si>
  <si>
    <t>Н.А.Мартынюк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</si>
  <si>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</si>
  <si>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</si>
  <si>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</si>
  <si>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</si>
  <si>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№ 5 "Гимназия" </t>
  </si>
  <si>
    <t xml:space="preserve">МОУ  СОШ № 6 </t>
  </si>
  <si>
    <t xml:space="preserve">МОУ  СОШ № 7 </t>
  </si>
  <si>
    <t xml:space="preserve">МЛПУ ЦВЛД "Жемчужинка"  </t>
  </si>
  <si>
    <t>В счет увеличения доходов</t>
  </si>
  <si>
    <t>И.В.Грига</t>
  </si>
  <si>
    <t>Начальник отдела бюджетного планирования и финансирования</t>
  </si>
  <si>
    <t>Общеэкономические вопросы</t>
  </si>
  <si>
    <t xml:space="preserve">от 18.06.2010 №_49_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</si>
</sst>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4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64" fontId="10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64" fontId="1" fillId="24" borderId="11" xfId="0" applyNumberFormat="1" applyFont="1" applyFill="1" applyBorder="1" applyAlignment="1">
      <alignment horizontal="right"/>
    </xf>
    <xf numFmtId="0" fontId="10" fillId="24" borderId="0" xfId="0" applyFont="1" applyFill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2" xfId="0" applyNumberFormat="1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8" fillId="24" borderId="0" xfId="0" applyFont="1" applyFill="1" applyAlignment="1">
      <alignment wrapText="1"/>
    </xf>
    <xf numFmtId="164" fontId="19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 wrapText="1"/>
    </xf>
    <xf numFmtId="4" fontId="19" fillId="24" borderId="0" xfId="0" applyNumberFormat="1" applyFont="1" applyFill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/>
    </xf>
    <xf numFmtId="164" fontId="4" fillId="24" borderId="18" xfId="0" applyNumberFormat="1" applyFont="1" applyFill="1" applyBorder="1" applyAlignment="1">
      <alignment/>
    </xf>
    <xf numFmtId="164" fontId="10" fillId="24" borderId="19" xfId="0" applyNumberFormat="1" applyFont="1" applyFill="1" applyBorder="1" applyAlignment="1">
      <alignment horizontal="right"/>
    </xf>
    <xf numFmtId="164" fontId="1" fillId="24" borderId="12" xfId="0" applyNumberFormat="1" applyFont="1" applyFill="1" applyBorder="1" applyAlignment="1">
      <alignment horizontal="right"/>
    </xf>
    <xf numFmtId="164" fontId="1" fillId="24" borderId="20" xfId="0" applyNumberFormat="1" applyFont="1" applyFill="1" applyBorder="1" applyAlignment="1">
      <alignment horizontal="right"/>
    </xf>
    <xf numFmtId="164" fontId="4" fillId="24" borderId="21" xfId="0" applyNumberFormat="1" applyFont="1" applyFill="1" applyBorder="1" applyAlignment="1">
      <alignment/>
    </xf>
    <xf numFmtId="164" fontId="4" fillId="24" borderId="22" xfId="0" applyNumberFormat="1" applyFont="1" applyFill="1" applyBorder="1" applyAlignment="1">
      <alignment/>
    </xf>
    <xf numFmtId="164" fontId="10" fillId="24" borderId="12" xfId="0" applyNumberFormat="1" applyFont="1" applyFill="1" applyBorder="1" applyAlignment="1">
      <alignment horizontal="right"/>
    </xf>
    <xf numFmtId="164" fontId="10" fillId="24" borderId="13" xfId="0" applyNumberFormat="1" applyFont="1" applyFill="1" applyBorder="1" applyAlignment="1">
      <alignment/>
    </xf>
    <xf numFmtId="164" fontId="10" fillId="24" borderId="10" xfId="0" applyNumberFormat="1" applyFont="1" applyFill="1" applyBorder="1" applyAlignment="1">
      <alignment horizontal="right"/>
    </xf>
    <xf numFmtId="164" fontId="9" fillId="24" borderId="11" xfId="0" applyNumberFormat="1" applyFont="1" applyFill="1" applyBorder="1" applyAlignment="1">
      <alignment horizontal="right"/>
    </xf>
    <xf numFmtId="164" fontId="9" fillId="24" borderId="20" xfId="0" applyNumberFormat="1" applyFont="1" applyFill="1" applyBorder="1" applyAlignment="1">
      <alignment horizontal="right"/>
    </xf>
    <xf numFmtId="164" fontId="9" fillId="24" borderId="13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164" fontId="10" fillId="24" borderId="11" xfId="0" applyNumberFormat="1" applyFont="1" applyFill="1" applyBorder="1" applyAlignment="1">
      <alignment horizontal="right"/>
    </xf>
    <xf numFmtId="164" fontId="10" fillId="24" borderId="20" xfId="0" applyNumberFormat="1" applyFont="1" applyFill="1" applyBorder="1" applyAlignment="1">
      <alignment horizontal="right"/>
    </xf>
    <xf numFmtId="164" fontId="10" fillId="24" borderId="11" xfId="0" applyNumberFormat="1" applyFont="1" applyFill="1" applyBorder="1" applyAlignment="1">
      <alignment horizontal="center"/>
    </xf>
    <xf numFmtId="164" fontId="9" fillId="24" borderId="11" xfId="0" applyNumberFormat="1" applyFont="1" applyFill="1" applyBorder="1" applyAlignment="1">
      <alignment horizontal="center"/>
    </xf>
    <xf numFmtId="164" fontId="9" fillId="24" borderId="16" xfId="0" applyNumberFormat="1" applyFont="1" applyFill="1" applyBorder="1" applyAlignment="1">
      <alignment horizontal="right"/>
    </xf>
    <xf numFmtId="164" fontId="21" fillId="24" borderId="23" xfId="0" applyNumberFormat="1" applyFont="1" applyFill="1" applyBorder="1" applyAlignment="1">
      <alignment horizontal="right"/>
    </xf>
    <xf numFmtId="164" fontId="10" fillId="24" borderId="11" xfId="0" applyNumberFormat="1" applyFont="1" applyFill="1" applyBorder="1" applyAlignment="1">
      <alignment horizontal="right" vertical="center" wrapText="1"/>
    </xf>
    <xf numFmtId="164" fontId="10" fillId="24" borderId="20" xfId="0" applyNumberFormat="1" applyFont="1" applyFill="1" applyBorder="1" applyAlignment="1">
      <alignment horizontal="right" vertical="center" wrapText="1"/>
    </xf>
    <xf numFmtId="164" fontId="9" fillId="24" borderId="11" xfId="0" applyNumberFormat="1" applyFont="1" applyFill="1" applyBorder="1" applyAlignment="1">
      <alignment horizontal="right" vertical="center" wrapText="1"/>
    </xf>
    <xf numFmtId="164" fontId="9" fillId="24" borderId="20" xfId="0" applyNumberFormat="1" applyFont="1" applyFill="1" applyBorder="1" applyAlignment="1">
      <alignment horizontal="right" vertical="center" wrapText="1"/>
    </xf>
    <xf numFmtId="164" fontId="9" fillId="24" borderId="11" xfId="0" applyNumberFormat="1" applyFont="1" applyFill="1" applyBorder="1" applyAlignment="1">
      <alignment horizontal="right" wrapText="1"/>
    </xf>
    <xf numFmtId="164" fontId="9" fillId="24" borderId="20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0" fontId="9" fillId="24" borderId="16" xfId="0" applyFont="1" applyFill="1" applyBorder="1" applyAlignment="1">
      <alignment wrapText="1"/>
    </xf>
    <xf numFmtId="0" fontId="10" fillId="24" borderId="11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/>
    </xf>
    <xf numFmtId="0" fontId="21" fillId="24" borderId="11" xfId="0" applyFont="1" applyFill="1" applyBorder="1" applyAlignment="1">
      <alignment wrapText="1"/>
    </xf>
    <xf numFmtId="164" fontId="10" fillId="24" borderId="24" xfId="0" applyNumberFormat="1" applyFont="1" applyFill="1" applyBorder="1" applyAlignment="1">
      <alignment horizontal="right"/>
    </xf>
    <xf numFmtId="164" fontId="9" fillId="24" borderId="12" xfId="0" applyNumberFormat="1" applyFont="1" applyFill="1" applyBorder="1" applyAlignment="1">
      <alignment horizontal="right"/>
    </xf>
    <xf numFmtId="164" fontId="10" fillId="24" borderId="14" xfId="0" applyNumberFormat="1" applyFont="1" applyFill="1" applyBorder="1" applyAlignment="1">
      <alignment/>
    </xf>
    <xf numFmtId="164" fontId="10" fillId="24" borderId="15" xfId="0" applyNumberFormat="1" applyFont="1" applyFill="1" applyBorder="1" applyAlignment="1">
      <alignment/>
    </xf>
    <xf numFmtId="164" fontId="10" fillId="24" borderId="25" xfId="0" applyNumberFormat="1" applyFont="1" applyFill="1" applyBorder="1" applyAlignment="1">
      <alignment/>
    </xf>
    <xf numFmtId="164" fontId="9" fillId="24" borderId="11" xfId="0" applyNumberFormat="1" applyFont="1" applyFill="1" applyBorder="1" applyAlignment="1">
      <alignment/>
    </xf>
    <xf numFmtId="164" fontId="9" fillId="24" borderId="21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 horizontal="center"/>
    </xf>
    <xf numFmtId="164" fontId="10" fillId="24" borderId="11" xfId="0" applyNumberFormat="1" applyFont="1" applyFill="1" applyBorder="1" applyAlignment="1">
      <alignment/>
    </xf>
    <xf numFmtId="3" fontId="9" fillId="24" borderId="13" xfId="0" applyNumberFormat="1" applyFont="1" applyFill="1" applyBorder="1" applyAlignment="1">
      <alignment/>
    </xf>
    <xf numFmtId="3" fontId="10" fillId="24" borderId="13" xfId="0" applyNumberFormat="1" applyFont="1" applyFill="1" applyBorder="1" applyAlignment="1">
      <alignment/>
    </xf>
    <xf numFmtId="164" fontId="10" fillId="24" borderId="26" xfId="0" applyNumberFormat="1" applyFont="1" applyFill="1" applyBorder="1" applyAlignment="1">
      <alignment/>
    </xf>
    <xf numFmtId="164" fontId="10" fillId="24" borderId="27" xfId="0" applyNumberFormat="1" applyFont="1" applyFill="1" applyBorder="1" applyAlignment="1">
      <alignment horizontal="right"/>
    </xf>
    <xf numFmtId="164" fontId="9" fillId="24" borderId="28" xfId="0" applyNumberFormat="1" applyFont="1" applyFill="1" applyBorder="1" applyAlignment="1">
      <alignment/>
    </xf>
    <xf numFmtId="164" fontId="9" fillId="24" borderId="24" xfId="0" applyNumberFormat="1" applyFont="1" applyFill="1" applyBorder="1" applyAlignment="1">
      <alignment/>
    </xf>
    <xf numFmtId="164" fontId="10" fillId="24" borderId="29" xfId="0" applyNumberFormat="1" applyFont="1" applyFill="1" applyBorder="1" applyAlignment="1">
      <alignment/>
    </xf>
    <xf numFmtId="164" fontId="9" fillId="24" borderId="27" xfId="0" applyNumberFormat="1" applyFont="1" applyFill="1" applyBorder="1" applyAlignment="1">
      <alignment horizontal="right"/>
    </xf>
    <xf numFmtId="0" fontId="8" fillId="24" borderId="11" xfId="0" applyFont="1" applyFill="1" applyBorder="1" applyAlignment="1">
      <alignment wrapText="1"/>
    </xf>
    <xf numFmtId="164" fontId="9" fillId="24" borderId="27" xfId="0" applyNumberFormat="1" applyFont="1" applyFill="1" applyBorder="1" applyAlignment="1">
      <alignment/>
    </xf>
    <xf numFmtId="164" fontId="9" fillId="24" borderId="30" xfId="0" applyNumberFormat="1" applyFont="1" applyFill="1" applyBorder="1" applyAlignment="1">
      <alignment horizontal="center"/>
    </xf>
    <xf numFmtId="164" fontId="10" fillId="24" borderId="27" xfId="0" applyNumberFormat="1" applyFont="1" applyFill="1" applyBorder="1" applyAlignment="1">
      <alignment horizontal="right" vertical="center" wrapText="1"/>
    </xf>
    <xf numFmtId="164" fontId="10" fillId="24" borderId="31" xfId="0" applyNumberFormat="1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/>
    </xf>
    <xf numFmtId="0" fontId="8" fillId="24" borderId="13" xfId="0" applyFont="1" applyFill="1" applyBorder="1" applyAlignment="1">
      <alignment wrapText="1"/>
    </xf>
    <xf numFmtId="164" fontId="10" fillId="24" borderId="17" xfId="0" applyNumberFormat="1" applyFont="1" applyFill="1" applyBorder="1" applyAlignment="1">
      <alignment horizontal="right"/>
    </xf>
    <xf numFmtId="164" fontId="9" fillId="24" borderId="13" xfId="0" applyNumberFormat="1" applyFont="1" applyFill="1" applyBorder="1" applyAlignment="1">
      <alignment horizontal="right"/>
    </xf>
    <xf numFmtId="164" fontId="10" fillId="24" borderId="30" xfId="0" applyNumberFormat="1" applyFont="1" applyFill="1" applyBorder="1" applyAlignment="1">
      <alignment horizontal="center"/>
    </xf>
    <xf numFmtId="164" fontId="10" fillId="24" borderId="27" xfId="0" applyNumberFormat="1" applyFont="1" applyFill="1" applyBorder="1" applyAlignment="1">
      <alignment/>
    </xf>
    <xf numFmtId="164" fontId="10" fillId="24" borderId="11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/>
    </xf>
    <xf numFmtId="164" fontId="4" fillId="24" borderId="27" xfId="0" applyNumberFormat="1" applyFont="1" applyFill="1" applyBorder="1" applyAlignment="1">
      <alignment/>
    </xf>
    <xf numFmtId="164" fontId="4" fillId="24" borderId="30" xfId="0" applyNumberFormat="1" applyFont="1" applyFill="1" applyBorder="1" applyAlignment="1">
      <alignment horizontal="center"/>
    </xf>
    <xf numFmtId="164" fontId="4" fillId="24" borderId="16" xfId="0" applyNumberFormat="1" applyFont="1" applyFill="1" applyBorder="1" applyAlignment="1">
      <alignment/>
    </xf>
    <xf numFmtId="164" fontId="4" fillId="24" borderId="32" xfId="0" applyNumberFormat="1" applyFont="1" applyFill="1" applyBorder="1" applyAlignment="1">
      <alignment/>
    </xf>
    <xf numFmtId="164" fontId="4" fillId="24" borderId="33" xfId="0" applyNumberFormat="1" applyFont="1" applyFill="1" applyBorder="1" applyAlignment="1">
      <alignment horizontal="center"/>
    </xf>
    <xf numFmtId="164" fontId="9" fillId="24" borderId="33" xfId="0" applyNumberFormat="1" applyFont="1" applyFill="1" applyBorder="1" applyAlignment="1">
      <alignment horizontal="center"/>
    </xf>
    <xf numFmtId="164" fontId="9" fillId="24" borderId="31" xfId="0" applyNumberFormat="1" applyFont="1" applyFill="1" applyBorder="1" applyAlignment="1">
      <alignment horizontal="center"/>
    </xf>
    <xf numFmtId="164" fontId="9" fillId="24" borderId="16" xfId="0" applyNumberFormat="1" applyFont="1" applyFill="1" applyBorder="1" applyAlignment="1">
      <alignment/>
    </xf>
    <xf numFmtId="0" fontId="9" fillId="24" borderId="11" xfId="0" applyFont="1" applyFill="1" applyBorder="1" applyAlignment="1">
      <alignment horizontal="right"/>
    </xf>
    <xf numFmtId="164" fontId="1" fillId="24" borderId="34" xfId="0" applyNumberFormat="1" applyFont="1" applyFill="1" applyBorder="1" applyAlignment="1">
      <alignment horizontal="right"/>
    </xf>
    <xf numFmtId="164" fontId="10" fillId="24" borderId="24" xfId="0" applyNumberFormat="1" applyFont="1" applyFill="1" applyBorder="1" applyAlignment="1">
      <alignment/>
    </xf>
    <xf numFmtId="164" fontId="10" fillId="24" borderId="10" xfId="0" applyNumberFormat="1" applyFont="1" applyFill="1" applyBorder="1" applyAlignment="1">
      <alignment/>
    </xf>
    <xf numFmtId="164" fontId="10" fillId="24" borderId="20" xfId="0" applyNumberFormat="1" applyFont="1" applyFill="1" applyBorder="1" applyAlignment="1">
      <alignment/>
    </xf>
    <xf numFmtId="164" fontId="10" fillId="24" borderId="10" xfId="0" applyNumberFormat="1" applyFont="1" applyFill="1" applyBorder="1" applyAlignment="1">
      <alignment horizontal="center" vertical="center" wrapText="1"/>
    </xf>
    <xf numFmtId="164" fontId="10" fillId="24" borderId="2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/>
    </xf>
    <xf numFmtId="164" fontId="9" fillId="24" borderId="20" xfId="0" applyNumberFormat="1" applyFont="1" applyFill="1" applyBorder="1" applyAlignment="1">
      <alignment/>
    </xf>
    <xf numFmtId="164" fontId="10" fillId="24" borderId="19" xfId="0" applyNumberFormat="1" applyFont="1" applyFill="1" applyBorder="1" applyAlignment="1">
      <alignment/>
    </xf>
    <xf numFmtId="164" fontId="10" fillId="24" borderId="19" xfId="0" applyNumberFormat="1" applyFont="1" applyFill="1" applyBorder="1" applyAlignment="1">
      <alignment horizontal="center" vertical="center" wrapText="1"/>
    </xf>
    <xf numFmtId="164" fontId="9" fillId="24" borderId="19" xfId="0" applyNumberFormat="1" applyFont="1" applyFill="1" applyBorder="1" applyAlignment="1">
      <alignment/>
    </xf>
    <xf numFmtId="164" fontId="21" fillId="24" borderId="19" xfId="0" applyNumberFormat="1" applyFont="1" applyFill="1" applyBorder="1" applyAlignment="1">
      <alignment/>
    </xf>
    <xf numFmtId="164" fontId="9" fillId="24" borderId="32" xfId="0" applyNumberFormat="1" applyFont="1" applyFill="1" applyBorder="1" applyAlignment="1">
      <alignment horizontal="right"/>
    </xf>
    <xf numFmtId="164" fontId="9" fillId="24" borderId="35" xfId="0" applyNumberFormat="1" applyFont="1" applyFill="1" applyBorder="1" applyAlignment="1">
      <alignment horizontal="right"/>
    </xf>
    <xf numFmtId="164" fontId="9" fillId="24" borderId="24" xfId="0" applyNumberFormat="1" applyFont="1" applyFill="1" applyBorder="1" applyAlignment="1">
      <alignment horizontal="right"/>
    </xf>
    <xf numFmtId="164" fontId="9" fillId="24" borderId="10" xfId="0" applyNumberFormat="1" applyFont="1" applyFill="1" applyBorder="1" applyAlignment="1">
      <alignment horizontal="right"/>
    </xf>
    <xf numFmtId="164" fontId="10" fillId="24" borderId="31" xfId="0" applyNumberFormat="1" applyFont="1" applyFill="1" applyBorder="1" applyAlignment="1">
      <alignment/>
    </xf>
    <xf numFmtId="164" fontId="9" fillId="24" borderId="31" xfId="0" applyNumberFormat="1" applyFont="1" applyFill="1" applyBorder="1" applyAlignment="1">
      <alignment/>
    </xf>
    <xf numFmtId="164" fontId="9" fillId="24" borderId="31" xfId="0" applyNumberFormat="1" applyFont="1" applyFill="1" applyBorder="1" applyAlignment="1">
      <alignment horizontal="right"/>
    </xf>
    <xf numFmtId="164" fontId="9" fillId="24" borderId="19" xfId="0" applyNumberFormat="1" applyFont="1" applyFill="1" applyBorder="1" applyAlignment="1">
      <alignment horizontal="right"/>
    </xf>
    <xf numFmtId="164" fontId="9" fillId="24" borderId="27" xfId="0" applyNumberFormat="1" applyFont="1" applyFill="1" applyBorder="1" applyAlignment="1">
      <alignment horizontal="right" vertical="center" wrapText="1"/>
    </xf>
    <xf numFmtId="164" fontId="10" fillId="24" borderId="24" xfId="0" applyNumberFormat="1" applyFont="1" applyFill="1" applyBorder="1" applyAlignment="1">
      <alignment horizontal="right" vertical="center" wrapText="1"/>
    </xf>
    <xf numFmtId="164" fontId="10" fillId="24" borderId="19" xfId="0" applyNumberFormat="1" applyFont="1" applyFill="1" applyBorder="1" applyAlignment="1">
      <alignment horizontal="right" vertical="center" wrapText="1"/>
    </xf>
    <xf numFmtId="164" fontId="9" fillId="24" borderId="36" xfId="0" applyNumberFormat="1" applyFont="1" applyFill="1" applyBorder="1" applyAlignment="1">
      <alignment/>
    </xf>
    <xf numFmtId="164" fontId="10" fillId="24" borderId="37" xfId="0" applyNumberFormat="1" applyFont="1" applyFill="1" applyBorder="1" applyAlignment="1">
      <alignment/>
    </xf>
    <xf numFmtId="164" fontId="9" fillId="24" borderId="17" xfId="0" applyNumberFormat="1" applyFont="1" applyFill="1" applyBorder="1" applyAlignment="1">
      <alignment/>
    </xf>
    <xf numFmtId="164" fontId="9" fillId="24" borderId="23" xfId="0" applyNumberFormat="1" applyFont="1" applyFill="1" applyBorder="1" applyAlignment="1">
      <alignment/>
    </xf>
    <xf numFmtId="164" fontId="10" fillId="24" borderId="38" xfId="0" applyNumberFormat="1" applyFont="1" applyFill="1" applyBorder="1" applyAlignment="1">
      <alignment/>
    </xf>
    <xf numFmtId="164" fontId="10" fillId="24" borderId="18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164" fontId="10" fillId="24" borderId="12" xfId="0" applyNumberFormat="1" applyFont="1" applyFill="1" applyBorder="1" applyAlignment="1">
      <alignment horizontal="right" vertical="center"/>
    </xf>
    <xf numFmtId="164" fontId="9" fillId="24" borderId="30" xfId="0" applyNumberFormat="1" applyFont="1" applyFill="1" applyBorder="1" applyAlignment="1">
      <alignment horizontal="center" vertical="center"/>
    </xf>
    <xf numFmtId="164" fontId="9" fillId="24" borderId="13" xfId="0" applyNumberFormat="1" applyFont="1" applyFill="1" applyBorder="1" applyAlignment="1">
      <alignment vertical="center"/>
    </xf>
    <xf numFmtId="164" fontId="10" fillId="24" borderId="30" xfId="0" applyNumberFormat="1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vertical="center"/>
    </xf>
    <xf numFmtId="164" fontId="10" fillId="24" borderId="11" xfId="0" applyNumberFormat="1" applyFont="1" applyFill="1" applyBorder="1" applyAlignment="1">
      <alignment vertical="center"/>
    </xf>
    <xf numFmtId="164" fontId="10" fillId="24" borderId="22" xfId="0" applyNumberFormat="1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164" fontId="10" fillId="24" borderId="10" xfId="0" applyNumberFormat="1" applyFont="1" applyFill="1" applyBorder="1" applyAlignment="1">
      <alignment horizontal="right" vertical="center"/>
    </xf>
    <xf numFmtId="164" fontId="10" fillId="24" borderId="11" xfId="0" applyNumberFormat="1" applyFont="1" applyFill="1" applyBorder="1" applyAlignment="1">
      <alignment horizontal="right" vertical="center"/>
    </xf>
    <xf numFmtId="164" fontId="10" fillId="24" borderId="20" xfId="0" applyNumberFormat="1" applyFont="1" applyFill="1" applyBorder="1" applyAlignment="1">
      <alignment horizontal="right" vertical="center"/>
    </xf>
    <xf numFmtId="164" fontId="10" fillId="24" borderId="27" xfId="0" applyNumberFormat="1" applyFont="1" applyFill="1" applyBorder="1" applyAlignment="1">
      <alignment horizontal="right" vertical="center"/>
    </xf>
    <xf numFmtId="164" fontId="10" fillId="24" borderId="24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164" fontId="9" fillId="24" borderId="10" xfId="0" applyNumberFormat="1" applyFont="1" applyFill="1" applyBorder="1" applyAlignment="1">
      <alignment vertical="center"/>
    </xf>
    <xf numFmtId="164" fontId="9" fillId="24" borderId="20" xfId="0" applyNumberFormat="1" applyFont="1" applyFill="1" applyBorder="1" applyAlignment="1">
      <alignment vertical="center"/>
    </xf>
    <xf numFmtId="164" fontId="9" fillId="24" borderId="19" xfId="0" applyNumberFormat="1" applyFont="1" applyFill="1" applyBorder="1" applyAlignment="1">
      <alignment vertical="center"/>
    </xf>
    <xf numFmtId="0" fontId="1" fillId="24" borderId="13" xfId="0" applyFont="1" applyFill="1" applyBorder="1" applyAlignment="1">
      <alignment vertical="center" wrapText="1"/>
    </xf>
    <xf numFmtId="164" fontId="10" fillId="24" borderId="13" xfId="0" applyNumberFormat="1" applyFont="1" applyFill="1" applyBorder="1" applyAlignment="1">
      <alignment horizontal="right" vertical="center"/>
    </xf>
    <xf numFmtId="164" fontId="10" fillId="24" borderId="35" xfId="0" applyNumberFormat="1" applyFont="1" applyFill="1" applyBorder="1" applyAlignment="1">
      <alignment horizontal="right" vertical="center"/>
    </xf>
    <xf numFmtId="164" fontId="10" fillId="24" borderId="17" xfId="0" applyNumberFormat="1" applyFont="1" applyFill="1" applyBorder="1" applyAlignment="1">
      <alignment horizontal="right" vertical="center"/>
    </xf>
    <xf numFmtId="164" fontId="10" fillId="24" borderId="16" xfId="0" applyNumberFormat="1" applyFont="1" applyFill="1" applyBorder="1" applyAlignment="1">
      <alignment horizontal="right" vertical="center"/>
    </xf>
    <xf numFmtId="164" fontId="10" fillId="24" borderId="39" xfId="0" applyNumberFormat="1" applyFont="1" applyFill="1" applyBorder="1" applyAlignment="1">
      <alignment horizontal="right" vertical="center"/>
    </xf>
    <xf numFmtId="164" fontId="10" fillId="24" borderId="32" xfId="0" applyNumberFormat="1" applyFont="1" applyFill="1" applyBorder="1" applyAlignment="1">
      <alignment horizontal="right" vertical="center"/>
    </xf>
    <xf numFmtId="164" fontId="10" fillId="24" borderId="40" xfId="0" applyNumberFormat="1" applyFont="1" applyFill="1" applyBorder="1" applyAlignment="1">
      <alignment horizontal="right" vertical="center"/>
    </xf>
    <xf numFmtId="164" fontId="10" fillId="24" borderId="33" xfId="0" applyNumberFormat="1" applyFont="1" applyFill="1" applyBorder="1" applyAlignment="1">
      <alignment horizontal="center" vertical="center"/>
    </xf>
    <xf numFmtId="164" fontId="10" fillId="24" borderId="31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10" fillId="24" borderId="31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164" fontId="10" fillId="24" borderId="41" xfId="0" applyNumberFormat="1" applyFont="1" applyFill="1" applyBorder="1" applyAlignment="1">
      <alignment horizontal="right" vertical="center"/>
    </xf>
    <xf numFmtId="164" fontId="10" fillId="24" borderId="42" xfId="0" applyNumberFormat="1" applyFont="1" applyFill="1" applyBorder="1" applyAlignment="1">
      <alignment horizontal="right" vertical="center"/>
    </xf>
    <xf numFmtId="164" fontId="10" fillId="24" borderId="18" xfId="0" applyNumberFormat="1" applyFont="1" applyFill="1" applyBorder="1" applyAlignment="1">
      <alignment horizontal="right" vertical="center"/>
    </xf>
    <xf numFmtId="164" fontId="10" fillId="24" borderId="28" xfId="0" applyNumberFormat="1" applyFont="1" applyFill="1" applyBorder="1" applyAlignment="1">
      <alignment horizontal="right" vertical="center"/>
    </xf>
    <xf numFmtId="164" fontId="10" fillId="24" borderId="19" xfId="0" applyNumberFormat="1" applyFont="1" applyFill="1" applyBorder="1" applyAlignment="1">
      <alignment horizontal="right" vertical="center"/>
    </xf>
    <xf numFmtId="164" fontId="10" fillId="24" borderId="43" xfId="0" applyNumberFormat="1" applyFont="1" applyFill="1" applyBorder="1" applyAlignment="1">
      <alignment horizontal="right" vertical="center"/>
    </xf>
    <xf numFmtId="164" fontId="10" fillId="24" borderId="23" xfId="0" applyNumberFormat="1" applyFont="1" applyFill="1" applyBorder="1" applyAlignment="1">
      <alignment horizontal="center" vertical="center" wrapText="1"/>
    </xf>
    <xf numFmtId="164" fontId="9" fillId="24" borderId="12" xfId="0" applyNumberFormat="1" applyFont="1" applyFill="1" applyBorder="1" applyAlignment="1">
      <alignment/>
    </xf>
    <xf numFmtId="164" fontId="9" fillId="24" borderId="18" xfId="0" applyNumberFormat="1" applyFont="1" applyFill="1" applyBorder="1" applyAlignment="1">
      <alignment/>
    </xf>
    <xf numFmtId="164" fontId="10" fillId="24" borderId="23" xfId="0" applyNumberFormat="1" applyFont="1" applyFill="1" applyBorder="1" applyAlignment="1">
      <alignment/>
    </xf>
    <xf numFmtId="164" fontId="9" fillId="24" borderId="18" xfId="0" applyNumberFormat="1" applyFont="1" applyFill="1" applyBorder="1" applyAlignment="1">
      <alignment vertical="center"/>
    </xf>
    <xf numFmtId="164" fontId="9" fillId="24" borderId="39" xfId="0" applyNumberFormat="1" applyFont="1" applyFill="1" applyBorder="1" applyAlignment="1">
      <alignment/>
    </xf>
    <xf numFmtId="164" fontId="9" fillId="24" borderId="32" xfId="0" applyNumberFormat="1" applyFont="1" applyFill="1" applyBorder="1" applyAlignment="1">
      <alignment/>
    </xf>
    <xf numFmtId="164" fontId="9" fillId="24" borderId="35" xfId="0" applyNumberFormat="1" applyFont="1" applyFill="1" applyBorder="1" applyAlignment="1">
      <alignment/>
    </xf>
    <xf numFmtId="164" fontId="9" fillId="24" borderId="17" xfId="0" applyNumberFormat="1" applyFont="1" applyFill="1" applyBorder="1" applyAlignment="1">
      <alignment horizontal="right"/>
    </xf>
    <xf numFmtId="164" fontId="9" fillId="24" borderId="23" xfId="0" applyNumberFormat="1" applyFont="1" applyFill="1" applyBorder="1" applyAlignment="1">
      <alignment horizontal="right"/>
    </xf>
    <xf numFmtId="164" fontId="9" fillId="24" borderId="18" xfId="0" applyNumberFormat="1" applyFont="1" applyFill="1" applyBorder="1" applyAlignment="1">
      <alignment horizontal="right"/>
    </xf>
    <xf numFmtId="164" fontId="10" fillId="24" borderId="13" xfId="0" applyNumberFormat="1" applyFont="1" applyFill="1" applyBorder="1" applyAlignment="1">
      <alignment horizontal="right"/>
    </xf>
    <xf numFmtId="164" fontId="10" fillId="24" borderId="18" xfId="0" applyNumberFormat="1" applyFont="1" applyFill="1" applyBorder="1" applyAlignment="1">
      <alignment horizontal="right"/>
    </xf>
    <xf numFmtId="0" fontId="9" fillId="24" borderId="11" xfId="0" applyFont="1" applyFill="1" applyBorder="1" applyAlignment="1">
      <alignment vertical="center" wrapText="1"/>
    </xf>
    <xf numFmtId="164" fontId="10" fillId="24" borderId="12" xfId="0" applyNumberFormat="1" applyFont="1" applyFill="1" applyBorder="1" applyAlignment="1">
      <alignment/>
    </xf>
    <xf numFmtId="164" fontId="10" fillId="24" borderId="18" xfId="0" applyNumberFormat="1" applyFont="1" applyFill="1" applyBorder="1" applyAlignment="1">
      <alignment/>
    </xf>
    <xf numFmtId="164" fontId="21" fillId="24" borderId="20" xfId="0" applyNumberFormat="1" applyFont="1" applyFill="1" applyBorder="1" applyAlignment="1">
      <alignment/>
    </xf>
    <xf numFmtId="164" fontId="10" fillId="24" borderId="43" xfId="0" applyNumberFormat="1" applyFont="1" applyFill="1" applyBorder="1" applyAlignment="1">
      <alignment horizontal="center" vertical="center"/>
    </xf>
    <xf numFmtId="164" fontId="10" fillId="24" borderId="34" xfId="0" applyNumberFormat="1" applyFont="1" applyFill="1" applyBorder="1" applyAlignment="1">
      <alignment horizontal="right"/>
    </xf>
    <xf numFmtId="164" fontId="9" fillId="24" borderId="21" xfId="0" applyNumberFormat="1" applyFont="1" applyFill="1" applyBorder="1" applyAlignment="1">
      <alignment horizontal="right"/>
    </xf>
    <xf numFmtId="164" fontId="9" fillId="24" borderId="44" xfId="0" applyNumberFormat="1" applyFont="1" applyFill="1" applyBorder="1" applyAlignment="1">
      <alignment horizontal="right"/>
    </xf>
    <xf numFmtId="164" fontId="10" fillId="24" borderId="45" xfId="0" applyNumberFormat="1" applyFont="1" applyFill="1" applyBorder="1" applyAlignment="1">
      <alignment horizontal="right"/>
    </xf>
    <xf numFmtId="164" fontId="10" fillId="24" borderId="46" xfId="0" applyNumberFormat="1" applyFont="1" applyFill="1" applyBorder="1" applyAlignment="1">
      <alignment horizontal="right" vertical="center"/>
    </xf>
    <xf numFmtId="164" fontId="9" fillId="24" borderId="47" xfId="0" applyNumberFormat="1" applyFont="1" applyFill="1" applyBorder="1" applyAlignment="1">
      <alignment/>
    </xf>
    <xf numFmtId="164" fontId="9" fillId="24" borderId="48" xfId="0" applyNumberFormat="1" applyFont="1" applyFill="1" applyBorder="1" applyAlignment="1">
      <alignment/>
    </xf>
    <xf numFmtId="164" fontId="9" fillId="24" borderId="40" xfId="0" applyNumberFormat="1" applyFont="1" applyFill="1" applyBorder="1" applyAlignment="1">
      <alignment horizontal="center"/>
    </xf>
    <xf numFmtId="164" fontId="10" fillId="24" borderId="12" xfId="0" applyNumberFormat="1" applyFont="1" applyFill="1" applyBorder="1" applyAlignment="1">
      <alignment vertical="center"/>
    </xf>
    <xf numFmtId="164" fontId="10" fillId="24" borderId="20" xfId="0" applyNumberFormat="1" applyFont="1" applyFill="1" applyBorder="1" applyAlignment="1">
      <alignment vertical="center"/>
    </xf>
    <xf numFmtId="164" fontId="4" fillId="24" borderId="12" xfId="0" applyNumberFormat="1" applyFont="1" applyFill="1" applyBorder="1" applyAlignment="1">
      <alignment/>
    </xf>
    <xf numFmtId="164" fontId="4" fillId="24" borderId="34" xfId="0" applyNumberFormat="1" applyFont="1" applyFill="1" applyBorder="1" applyAlignment="1">
      <alignment/>
    </xf>
    <xf numFmtId="164" fontId="10" fillId="24" borderId="43" xfId="0" applyNumberFormat="1" applyFont="1" applyFill="1" applyBorder="1" applyAlignment="1">
      <alignment horizontal="right"/>
    </xf>
    <xf numFmtId="3" fontId="10" fillId="24" borderId="20" xfId="0" applyNumberFormat="1" applyFont="1" applyFill="1" applyBorder="1" applyAlignment="1">
      <alignment/>
    </xf>
    <xf numFmtId="3" fontId="9" fillId="24" borderId="20" xfId="0" applyNumberFormat="1" applyFont="1" applyFill="1" applyBorder="1" applyAlignment="1">
      <alignment/>
    </xf>
    <xf numFmtId="164" fontId="10" fillId="24" borderId="45" xfId="0" applyNumberFormat="1" applyFont="1" applyFill="1" applyBorder="1" applyAlignment="1">
      <alignment horizontal="right" vertical="center"/>
    </xf>
    <xf numFmtId="164" fontId="9" fillId="24" borderId="34" xfId="0" applyNumberFormat="1" applyFont="1" applyFill="1" applyBorder="1" applyAlignment="1">
      <alignment/>
    </xf>
    <xf numFmtId="164" fontId="9" fillId="24" borderId="49" xfId="0" applyNumberFormat="1" applyFont="1" applyFill="1" applyBorder="1" applyAlignment="1">
      <alignment/>
    </xf>
    <xf numFmtId="164" fontId="9" fillId="24" borderId="50" xfId="0" applyNumberFormat="1" applyFont="1" applyFill="1" applyBorder="1" applyAlignment="1">
      <alignment/>
    </xf>
    <xf numFmtId="0" fontId="2" fillId="24" borderId="18" xfId="0" applyFont="1" applyFill="1" applyBorder="1" applyAlignment="1">
      <alignment wrapText="1"/>
    </xf>
    <xf numFmtId="0" fontId="2" fillId="24" borderId="18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wrapText="1"/>
    </xf>
    <xf numFmtId="0" fontId="2" fillId="24" borderId="20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0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0" fontId="2" fillId="24" borderId="18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4" fillId="24" borderId="18" xfId="0" applyFont="1" applyFill="1" applyBorder="1" applyAlignment="1">
      <alignment wrapText="1"/>
    </xf>
    <xf numFmtId="0" fontId="16" fillId="24" borderId="20" xfId="0" applyFont="1" applyFill="1" applyBorder="1" applyAlignment="1">
      <alignment wrapText="1"/>
    </xf>
    <xf numFmtId="0" fontId="16" fillId="24" borderId="20" xfId="0" applyFont="1" applyFill="1" applyBorder="1" applyAlignment="1">
      <alignment/>
    </xf>
    <xf numFmtId="0" fontId="4" fillId="24" borderId="20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wrapText="1"/>
    </xf>
    <xf numFmtId="4" fontId="9" fillId="24" borderId="11" xfId="0" applyNumberFormat="1" applyFont="1" applyFill="1" applyBorder="1" applyAlignment="1">
      <alignment horizontal="right" vertical="center" wrapText="1"/>
    </xf>
    <xf numFmtId="164" fontId="10" fillId="24" borderId="21" xfId="0" applyNumberFormat="1" applyFont="1" applyFill="1" applyBorder="1" applyAlignment="1">
      <alignment horizontal="right"/>
    </xf>
    <xf numFmtId="164" fontId="10" fillId="24" borderId="22" xfId="0" applyNumberFormat="1" applyFont="1" applyFill="1" applyBorder="1" applyAlignment="1">
      <alignment horizontal="right"/>
    </xf>
    <xf numFmtId="164" fontId="10" fillId="24" borderId="44" xfId="0" applyNumberFormat="1" applyFont="1" applyFill="1" applyBorder="1" applyAlignment="1">
      <alignment horizontal="right"/>
    </xf>
    <xf numFmtId="164" fontId="10" fillId="24" borderId="51" xfId="0" applyNumberFormat="1" applyFont="1" applyFill="1" applyBorder="1" applyAlignment="1">
      <alignment horizontal="right"/>
    </xf>
    <xf numFmtId="164" fontId="10" fillId="24" borderId="35" xfId="0" applyNumberFormat="1" applyFont="1" applyFill="1" applyBorder="1" applyAlignment="1">
      <alignment horizontal="right"/>
    </xf>
    <xf numFmtId="164" fontId="10" fillId="24" borderId="28" xfId="0" applyNumberFormat="1" applyFont="1" applyFill="1" applyBorder="1" applyAlignment="1">
      <alignment horizontal="right"/>
    </xf>
    <xf numFmtId="164" fontId="10" fillId="24" borderId="52" xfId="0" applyNumberFormat="1" applyFont="1" applyFill="1" applyBorder="1" applyAlignment="1">
      <alignment horizontal="right" vertical="center"/>
    </xf>
    <xf numFmtId="164" fontId="10" fillId="24" borderId="53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/>
    </xf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/>
    </xf>
    <xf numFmtId="164" fontId="2" fillId="24" borderId="0" xfId="0" applyNumberFormat="1" applyFont="1" applyFill="1" applyBorder="1" applyAlignment="1">
      <alignment/>
    </xf>
    <xf numFmtId="164" fontId="10" fillId="24" borderId="54" xfId="0" applyNumberFormat="1" applyFont="1" applyFill="1" applyBorder="1" applyAlignment="1">
      <alignment wrapText="1"/>
    </xf>
    <xf numFmtId="164" fontId="10" fillId="24" borderId="19" xfId="0" applyNumberFormat="1" applyFont="1" applyFill="1" applyBorder="1" applyAlignment="1">
      <alignment wrapText="1"/>
    </xf>
    <xf numFmtId="164" fontId="9" fillId="24" borderId="19" xfId="0" applyNumberFormat="1" applyFont="1" applyFill="1" applyBorder="1" applyAlignment="1">
      <alignment wrapText="1"/>
    </xf>
    <xf numFmtId="164" fontId="9" fillId="24" borderId="55" xfId="0" applyNumberFormat="1" applyFont="1" applyFill="1" applyBorder="1" applyAlignment="1">
      <alignment/>
    </xf>
    <xf numFmtId="164" fontId="10" fillId="24" borderId="19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 wrapText="1"/>
    </xf>
    <xf numFmtId="164" fontId="9" fillId="24" borderId="55" xfId="0" applyNumberFormat="1" applyFont="1" applyFill="1" applyBorder="1" applyAlignment="1">
      <alignment wrapText="1"/>
    </xf>
    <xf numFmtId="164" fontId="10" fillId="24" borderId="19" xfId="0" applyNumberFormat="1" applyFont="1" applyFill="1" applyBorder="1" applyAlignment="1">
      <alignment vertical="center" wrapText="1"/>
    </xf>
    <xf numFmtId="164" fontId="9" fillId="24" borderId="54" xfId="0" applyNumberFormat="1" applyFont="1" applyFill="1" applyBorder="1" applyAlignment="1">
      <alignment wrapText="1"/>
    </xf>
    <xf numFmtId="164" fontId="10" fillId="24" borderId="55" xfId="0" applyNumberFormat="1" applyFont="1" applyFill="1" applyBorder="1" applyAlignment="1">
      <alignment vertical="center" wrapText="1"/>
    </xf>
    <xf numFmtId="164" fontId="10" fillId="24" borderId="54" xfId="0" applyNumberFormat="1" applyFont="1" applyFill="1" applyBorder="1" applyAlignment="1">
      <alignment vertical="center"/>
    </xf>
    <xf numFmtId="164" fontId="9" fillId="24" borderId="19" xfId="0" applyNumberFormat="1" applyFont="1" applyFill="1" applyBorder="1" applyAlignment="1">
      <alignment/>
    </xf>
    <xf numFmtId="164" fontId="10" fillId="24" borderId="19" xfId="0" applyNumberFormat="1" applyFont="1" applyFill="1" applyBorder="1" applyAlignment="1">
      <alignment vertical="center"/>
    </xf>
    <xf numFmtId="164" fontId="21" fillId="24" borderId="19" xfId="0" applyNumberFormat="1" applyFont="1" applyFill="1" applyBorder="1" applyAlignment="1">
      <alignment wrapText="1"/>
    </xf>
    <xf numFmtId="164" fontId="10" fillId="24" borderId="54" xfId="0" applyNumberFormat="1" applyFont="1" applyFill="1" applyBorder="1" applyAlignment="1">
      <alignment vertical="center" wrapText="1"/>
    </xf>
    <xf numFmtId="164" fontId="21" fillId="24" borderId="19" xfId="0" applyNumberFormat="1" applyFont="1" applyFill="1" applyBorder="1" applyAlignment="1">
      <alignment/>
    </xf>
    <xf numFmtId="49" fontId="4" fillId="24" borderId="20" xfId="0" applyNumberFormat="1" applyFont="1" applyFill="1" applyBorder="1" applyAlignment="1">
      <alignment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10" fillId="24" borderId="0" xfId="0" applyNumberFormat="1" applyFont="1" applyFill="1" applyBorder="1" applyAlignment="1">
      <alignment wrapText="1"/>
    </xf>
    <xf numFmtId="49" fontId="4" fillId="24" borderId="11" xfId="0" applyNumberFormat="1" applyFont="1" applyFill="1" applyBorder="1" applyAlignment="1">
      <alignment horizontal="center" wrapText="1"/>
    </xf>
    <xf numFmtId="49" fontId="4" fillId="24" borderId="2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164" fontId="1" fillId="0" borderId="56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22" fillId="0" borderId="0" xfId="0" applyNumberFormat="1" applyFont="1" applyFill="1" applyAlignment="1">
      <alignment/>
    </xf>
    <xf numFmtId="0" fontId="14" fillId="24" borderId="38" xfId="0" applyNumberFormat="1" applyFont="1" applyFill="1" applyBorder="1" applyAlignment="1">
      <alignment horizontal="center" vertical="center" wrapText="1"/>
    </xf>
    <xf numFmtId="0" fontId="14" fillId="24" borderId="57" xfId="0" applyNumberFormat="1" applyFont="1" applyFill="1" applyBorder="1" applyAlignment="1">
      <alignment horizontal="center" vertical="center" wrapText="1"/>
    </xf>
    <xf numFmtId="0" fontId="14" fillId="24" borderId="14" xfId="0" applyNumberFormat="1" applyFont="1" applyFill="1" applyBorder="1" applyAlignment="1">
      <alignment horizontal="center" vertical="center" wrapText="1"/>
    </xf>
    <xf numFmtId="0" fontId="14" fillId="24" borderId="25" xfId="0" applyNumberFormat="1" applyFont="1" applyFill="1" applyBorder="1" applyAlignment="1">
      <alignment horizontal="center" vertical="center" wrapText="1"/>
    </xf>
    <xf numFmtId="0" fontId="14" fillId="24" borderId="29" xfId="0" applyNumberFormat="1" applyFont="1" applyFill="1" applyBorder="1" applyAlignment="1">
      <alignment horizontal="center" vertical="center" wrapText="1"/>
    </xf>
    <xf numFmtId="0" fontId="14" fillId="24" borderId="37" xfId="0" applyNumberFormat="1" applyFont="1" applyFill="1" applyBorder="1" applyAlignment="1">
      <alignment horizontal="center" vertical="center" wrapText="1"/>
    </xf>
    <xf numFmtId="0" fontId="14" fillId="24" borderId="58" xfId="0" applyNumberFormat="1" applyFont="1" applyFill="1" applyBorder="1" applyAlignment="1">
      <alignment horizontal="center" vertical="center" wrapText="1"/>
    </xf>
    <xf numFmtId="0" fontId="14" fillId="24" borderId="0" xfId="0" applyNumberFormat="1" applyFont="1" applyFill="1" applyBorder="1" applyAlignment="1">
      <alignment/>
    </xf>
    <xf numFmtId="0" fontId="17" fillId="24" borderId="59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164" fontId="9" fillId="24" borderId="43" xfId="0" applyNumberFormat="1" applyFont="1" applyFill="1" applyBorder="1" applyAlignment="1">
      <alignment horizontal="center"/>
    </xf>
    <xf numFmtId="164" fontId="4" fillId="24" borderId="35" xfId="0" applyNumberFormat="1" applyFont="1" applyFill="1" applyBorder="1" applyAlignment="1">
      <alignment/>
    </xf>
    <xf numFmtId="164" fontId="21" fillId="24" borderId="24" xfId="0" applyNumberFormat="1" applyFont="1" applyFill="1" applyBorder="1" applyAlignment="1">
      <alignment/>
    </xf>
    <xf numFmtId="164" fontId="4" fillId="24" borderId="28" xfId="0" applyNumberFormat="1" applyFont="1" applyFill="1" applyBorder="1" applyAlignment="1">
      <alignment/>
    </xf>
    <xf numFmtId="164" fontId="4" fillId="24" borderId="24" xfId="0" applyNumberFormat="1" applyFont="1" applyFill="1" applyBorder="1" applyAlignment="1">
      <alignment/>
    </xf>
    <xf numFmtId="164" fontId="4" fillId="24" borderId="39" xfId="0" applyNumberFormat="1" applyFont="1" applyFill="1" applyBorder="1" applyAlignment="1">
      <alignment/>
    </xf>
    <xf numFmtId="164" fontId="9" fillId="24" borderId="23" xfId="0" applyNumberFormat="1" applyFont="1" applyFill="1" applyBorder="1" applyAlignment="1">
      <alignment vertical="center"/>
    </xf>
    <xf numFmtId="164" fontId="10" fillId="24" borderId="10" xfId="0" applyNumberFormat="1" applyFont="1" applyFill="1" applyBorder="1" applyAlignment="1">
      <alignment vertical="center"/>
    </xf>
    <xf numFmtId="164" fontId="10" fillId="24" borderId="27" xfId="0" applyNumberFormat="1" applyFont="1" applyFill="1" applyBorder="1" applyAlignment="1">
      <alignment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 wrapText="1"/>
    </xf>
    <xf numFmtId="0" fontId="17" fillId="0" borderId="58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5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7" fillId="0" borderId="61" xfId="0" applyNumberFormat="1" applyFont="1" applyFill="1" applyBorder="1" applyAlignment="1">
      <alignment horizontal="center" vertical="center" wrapText="1"/>
    </xf>
    <xf numFmtId="0" fontId="17" fillId="0" borderId="4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0" fontId="17" fillId="0" borderId="62" xfId="0" applyNumberFormat="1" applyFont="1" applyFill="1" applyBorder="1" applyAlignment="1">
      <alignment horizontal="center" vertical="center" wrapText="1"/>
    </xf>
    <xf numFmtId="0" fontId="17" fillId="0" borderId="59" xfId="0" applyNumberFormat="1" applyFont="1" applyFill="1" applyBorder="1" applyAlignment="1">
      <alignment horizontal="center" vertical="center" wrapText="1"/>
    </xf>
    <xf numFmtId="0" fontId="17" fillId="0" borderId="4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/>
    </xf>
    <xf numFmtId="164" fontId="9" fillId="24" borderId="16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/>
    </xf>
    <xf numFmtId="164" fontId="4" fillId="24" borderId="20" xfId="0" applyNumberFormat="1" applyFont="1" applyFill="1" applyBorder="1" applyAlignment="1">
      <alignment/>
    </xf>
    <xf numFmtId="164" fontId="21" fillId="24" borderId="43" xfId="0" applyNumberFormat="1" applyFont="1" applyFill="1" applyBorder="1" applyAlignment="1">
      <alignment/>
    </xf>
    <xf numFmtId="164" fontId="9" fillId="24" borderId="43" xfId="0" applyNumberFormat="1" applyFont="1" applyFill="1" applyBorder="1" applyAlignment="1">
      <alignment/>
    </xf>
    <xf numFmtId="164" fontId="9" fillId="24" borderId="59" xfId="0" applyNumberFormat="1" applyFont="1" applyFill="1" applyBorder="1" applyAlignment="1">
      <alignment/>
    </xf>
    <xf numFmtId="164" fontId="10" fillId="24" borderId="16" xfId="0" applyNumberFormat="1" applyFont="1" applyFill="1" applyBorder="1" applyAlignment="1">
      <alignment horizontal="right"/>
    </xf>
    <xf numFmtId="164" fontId="10" fillId="24" borderId="60" xfId="0" applyNumberFormat="1" applyFont="1" applyFill="1" applyBorder="1" applyAlignment="1">
      <alignment horizontal="right"/>
    </xf>
    <xf numFmtId="164" fontId="10" fillId="24" borderId="47" xfId="0" applyNumberFormat="1" applyFont="1" applyFill="1" applyBorder="1" applyAlignment="1">
      <alignment horizontal="right"/>
    </xf>
    <xf numFmtId="164" fontId="10" fillId="24" borderId="43" xfId="0" applyNumberFormat="1" applyFont="1" applyFill="1" applyBorder="1" applyAlignment="1">
      <alignment/>
    </xf>
    <xf numFmtId="164" fontId="9" fillId="24" borderId="43" xfId="0" applyNumberFormat="1" applyFont="1" applyFill="1" applyBorder="1" applyAlignment="1">
      <alignment horizontal="right"/>
    </xf>
    <xf numFmtId="164" fontId="10" fillId="24" borderId="47" xfId="0" applyNumberFormat="1" applyFont="1" applyFill="1" applyBorder="1" applyAlignment="1">
      <alignment horizontal="right" vertical="center"/>
    </xf>
    <xf numFmtId="164" fontId="9" fillId="24" borderId="60" xfId="0" applyNumberFormat="1" applyFont="1" applyFill="1" applyBorder="1" applyAlignment="1">
      <alignment horizontal="center"/>
    </xf>
    <xf numFmtId="164" fontId="9" fillId="24" borderId="47" xfId="0" applyNumberFormat="1" applyFont="1" applyFill="1" applyBorder="1" applyAlignment="1">
      <alignment horizontal="center"/>
    </xf>
    <xf numFmtId="164" fontId="9" fillId="24" borderId="60" xfId="0" applyNumberFormat="1" applyFont="1" applyFill="1" applyBorder="1" applyAlignment="1">
      <alignment/>
    </xf>
    <xf numFmtId="164" fontId="10" fillId="24" borderId="63" xfId="0" applyNumberFormat="1" applyFont="1" applyFill="1" applyBorder="1" applyAlignment="1">
      <alignment horizontal="right" vertical="center"/>
    </xf>
    <xf numFmtId="164" fontId="10" fillId="24" borderId="60" xfId="0" applyNumberFormat="1" applyFont="1" applyFill="1" applyBorder="1" applyAlignment="1">
      <alignment horizontal="right" vertical="center"/>
    </xf>
    <xf numFmtId="164" fontId="10" fillId="24" borderId="16" xfId="0" applyNumberFormat="1" applyFont="1" applyFill="1" applyBorder="1" applyAlignment="1">
      <alignment vertical="center"/>
    </xf>
    <xf numFmtId="164" fontId="10" fillId="24" borderId="60" xfId="0" applyNumberFormat="1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/>
    </xf>
    <xf numFmtId="164" fontId="10" fillId="24" borderId="54" xfId="0" applyNumberFormat="1" applyFont="1" applyFill="1" applyBorder="1" applyAlignment="1">
      <alignment horizontal="right" vertical="center"/>
    </xf>
    <xf numFmtId="164" fontId="10" fillId="24" borderId="57" xfId="0" applyNumberFormat="1" applyFont="1" applyFill="1" applyBorder="1" applyAlignment="1">
      <alignment/>
    </xf>
    <xf numFmtId="0" fontId="4" fillId="24" borderId="18" xfId="0" applyFont="1" applyFill="1" applyBorder="1" applyAlignment="1">
      <alignment/>
    </xf>
    <xf numFmtId="164" fontId="9" fillId="24" borderId="0" xfId="0" applyNumberFormat="1" applyFont="1" applyFill="1" applyBorder="1" applyAlignment="1">
      <alignment/>
    </xf>
    <xf numFmtId="164" fontId="9" fillId="24" borderId="0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4" fontId="10" fillId="24" borderId="0" xfId="0" applyNumberFormat="1" applyFont="1" applyFill="1" applyBorder="1" applyAlignment="1">
      <alignment horizontal="right"/>
    </xf>
    <xf numFmtId="164" fontId="9" fillId="24" borderId="0" xfId="0" applyNumberFormat="1" applyFont="1" applyFill="1" applyBorder="1" applyAlignment="1">
      <alignment horizontal="center"/>
    </xf>
    <xf numFmtId="164" fontId="9" fillId="24" borderId="0" xfId="0" applyNumberFormat="1" applyFont="1" applyFill="1" applyBorder="1" applyAlignment="1">
      <alignment/>
    </xf>
    <xf numFmtId="0" fontId="2" fillId="24" borderId="43" xfId="0" applyFont="1" applyFill="1" applyBorder="1" applyAlignment="1">
      <alignment horizontal="center" vertical="center"/>
    </xf>
    <xf numFmtId="164" fontId="4" fillId="24" borderId="55" xfId="0" applyNumberFormat="1" applyFont="1" applyFill="1" applyBorder="1" applyAlignment="1">
      <alignment/>
    </xf>
    <xf numFmtId="164" fontId="4" fillId="24" borderId="54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 wrapText="1"/>
    </xf>
    <xf numFmtId="164" fontId="4" fillId="24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vertical="center" wrapText="1"/>
    </xf>
    <xf numFmtId="0" fontId="14" fillId="24" borderId="26" xfId="0" applyNumberFormat="1" applyFont="1" applyFill="1" applyBorder="1" applyAlignment="1">
      <alignment horizontal="center" vertical="center" wrapText="1"/>
    </xf>
    <xf numFmtId="164" fontId="9" fillId="24" borderId="64" xfId="0" applyNumberFormat="1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/>
    </xf>
    <xf numFmtId="164" fontId="9" fillId="24" borderId="11" xfId="0" applyNumberFormat="1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164" fontId="9" fillId="24" borderId="40" xfId="0" applyNumberFormat="1" applyFont="1" applyFill="1" applyBorder="1" applyAlignment="1">
      <alignment/>
    </xf>
    <xf numFmtId="164" fontId="9" fillId="24" borderId="3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wrapText="1"/>
    </xf>
    <xf numFmtId="164" fontId="10" fillId="24" borderId="54" xfId="0" applyNumberFormat="1" applyFont="1" applyFill="1" applyBorder="1" applyAlignment="1">
      <alignment horizontal="right"/>
    </xf>
    <xf numFmtId="164" fontId="9" fillId="24" borderId="12" xfId="0" applyNumberFormat="1" applyFont="1" applyFill="1" applyBorder="1" applyAlignment="1">
      <alignment/>
    </xf>
    <xf numFmtId="164" fontId="9" fillId="24" borderId="13" xfId="0" applyNumberFormat="1" applyFont="1" applyFill="1" applyBorder="1" applyAlignment="1">
      <alignment/>
    </xf>
    <xf numFmtId="164" fontId="10" fillId="24" borderId="20" xfId="0" applyNumberFormat="1" applyFont="1" applyFill="1" applyBorder="1" applyAlignment="1">
      <alignment/>
    </xf>
    <xf numFmtId="164" fontId="10" fillId="24" borderId="23" xfId="0" applyNumberFormat="1" applyFont="1" applyFill="1" applyBorder="1" applyAlignment="1">
      <alignment horizontal="right"/>
    </xf>
    <xf numFmtId="164" fontId="10" fillId="24" borderId="63" xfId="0" applyNumberFormat="1" applyFont="1" applyFill="1" applyBorder="1" applyAlignment="1">
      <alignment horizontal="right"/>
    </xf>
    <xf numFmtId="164" fontId="10" fillId="24" borderId="23" xfId="0" applyNumberFormat="1" applyFont="1" applyFill="1" applyBorder="1" applyAlignment="1">
      <alignment horizontal="right" vertical="center"/>
    </xf>
    <xf numFmtId="164" fontId="10" fillId="24" borderId="65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64" fontId="1" fillId="24" borderId="0" xfId="0" applyNumberFormat="1" applyFont="1" applyFill="1" applyAlignment="1">
      <alignment/>
    </xf>
    <xf numFmtId="164" fontId="10" fillId="24" borderId="46" xfId="0" applyNumberFormat="1" applyFont="1" applyFill="1" applyBorder="1" applyAlignment="1">
      <alignment horizontal="center" vertical="center"/>
    </xf>
    <xf numFmtId="164" fontId="10" fillId="24" borderId="51" xfId="0" applyNumberFormat="1" applyFont="1" applyFill="1" applyBorder="1" applyAlignment="1">
      <alignment horizontal="center" vertical="center" wrapText="1"/>
    </xf>
    <xf numFmtId="164" fontId="10" fillId="24" borderId="28" xfId="0" applyNumberFormat="1" applyFont="1" applyFill="1" applyBorder="1" applyAlignment="1">
      <alignment horizontal="center" vertical="center" wrapText="1"/>
    </xf>
    <xf numFmtId="164" fontId="10" fillId="24" borderId="24" xfId="0" applyNumberFormat="1" applyFont="1" applyFill="1" applyBorder="1" applyAlignment="1">
      <alignment horizontal="center" vertical="center" wrapText="1"/>
    </xf>
    <xf numFmtId="164" fontId="10" fillId="24" borderId="39" xfId="0" applyNumberFormat="1" applyFont="1" applyFill="1" applyBorder="1" applyAlignment="1">
      <alignment horizontal="center" vertical="center" wrapText="1"/>
    </xf>
    <xf numFmtId="164" fontId="10" fillId="24" borderId="39" xfId="0" applyNumberFormat="1" applyFont="1" applyFill="1" applyBorder="1" applyAlignment="1">
      <alignment/>
    </xf>
    <xf numFmtId="164" fontId="9" fillId="24" borderId="28" xfId="0" applyNumberFormat="1" applyFont="1" applyFill="1" applyBorder="1" applyAlignment="1">
      <alignment vertical="center"/>
    </xf>
    <xf numFmtId="164" fontId="10" fillId="24" borderId="66" xfId="0" applyNumberFormat="1" applyFont="1" applyFill="1" applyBorder="1" applyAlignment="1">
      <alignment horizontal="right"/>
    </xf>
    <xf numFmtId="164" fontId="10" fillId="24" borderId="33" xfId="0" applyNumberFormat="1" applyFont="1" applyFill="1" applyBorder="1" applyAlignment="1">
      <alignment horizontal="center" vertical="center" wrapText="1"/>
    </xf>
    <xf numFmtId="164" fontId="10" fillId="24" borderId="31" xfId="0" applyNumberFormat="1" applyFont="1" applyFill="1" applyBorder="1" applyAlignment="1">
      <alignment horizontal="right" vertical="center" wrapText="1"/>
    </xf>
    <xf numFmtId="164" fontId="10" fillId="24" borderId="30" xfId="0" applyNumberFormat="1" applyFont="1" applyFill="1" applyBorder="1" applyAlignment="1">
      <alignment horizontal="center" vertical="center" wrapText="1"/>
    </xf>
    <xf numFmtId="164" fontId="10" fillId="24" borderId="40" xfId="0" applyNumberFormat="1" applyFont="1" applyFill="1" applyBorder="1" applyAlignment="1">
      <alignment horizontal="center" vertical="center" wrapText="1"/>
    </xf>
    <xf numFmtId="164" fontId="10" fillId="24" borderId="40" xfId="0" applyNumberFormat="1" applyFont="1" applyFill="1" applyBorder="1" applyAlignment="1">
      <alignment/>
    </xf>
    <xf numFmtId="164" fontId="10" fillId="24" borderId="30" xfId="0" applyNumberFormat="1" applyFont="1" applyFill="1" applyBorder="1" applyAlignment="1">
      <alignment horizontal="right" vertical="center"/>
    </xf>
    <xf numFmtId="164" fontId="9" fillId="24" borderId="30" xfId="0" applyNumberFormat="1" applyFont="1" applyFill="1" applyBorder="1" applyAlignment="1">
      <alignment vertical="center"/>
    </xf>
    <xf numFmtId="164" fontId="21" fillId="24" borderId="31" xfId="0" applyNumberFormat="1" applyFont="1" applyFill="1" applyBorder="1" applyAlignment="1">
      <alignment/>
    </xf>
    <xf numFmtId="164" fontId="4" fillId="24" borderId="30" xfId="0" applyNumberFormat="1" applyFont="1" applyFill="1" applyBorder="1" applyAlignment="1">
      <alignment/>
    </xf>
    <xf numFmtId="164" fontId="4" fillId="24" borderId="31" xfId="0" applyNumberFormat="1" applyFont="1" applyFill="1" applyBorder="1" applyAlignment="1">
      <alignment/>
    </xf>
    <xf numFmtId="164" fontId="4" fillId="24" borderId="40" xfId="0" applyNumberFormat="1" applyFont="1" applyFill="1" applyBorder="1" applyAlignment="1">
      <alignment/>
    </xf>
    <xf numFmtId="164" fontId="10" fillId="24" borderId="30" xfId="0" applyNumberFormat="1" applyFont="1" applyFill="1" applyBorder="1" applyAlignment="1">
      <alignment horizontal="right"/>
    </xf>
    <xf numFmtId="164" fontId="10" fillId="24" borderId="31" xfId="0" applyNumberFormat="1" applyFont="1" applyFill="1" applyBorder="1" applyAlignment="1">
      <alignment horizontal="right"/>
    </xf>
    <xf numFmtId="164" fontId="10" fillId="24" borderId="67" xfId="0" applyNumberFormat="1" applyFont="1" applyFill="1" applyBorder="1" applyAlignment="1">
      <alignment horizontal="right" vertical="center"/>
    </xf>
    <xf numFmtId="164" fontId="9" fillId="24" borderId="39" xfId="0" applyNumberFormat="1" applyFont="1" applyFill="1" applyBorder="1" applyAlignment="1">
      <alignment horizontal="right"/>
    </xf>
    <xf numFmtId="164" fontId="9" fillId="24" borderId="28" xfId="0" applyNumberFormat="1" applyFont="1" applyFill="1" applyBorder="1" applyAlignment="1">
      <alignment horizontal="right"/>
    </xf>
    <xf numFmtId="164" fontId="10" fillId="24" borderId="66" xfId="0" applyNumberFormat="1" applyFont="1" applyFill="1" applyBorder="1" applyAlignment="1">
      <alignment horizontal="right" vertical="center"/>
    </xf>
    <xf numFmtId="164" fontId="9" fillId="24" borderId="40" xfId="0" applyNumberFormat="1" applyFont="1" applyFill="1" applyBorder="1" applyAlignment="1">
      <alignment horizontal="right"/>
    </xf>
    <xf numFmtId="164" fontId="9" fillId="24" borderId="30" xfId="0" applyNumberFormat="1" applyFont="1" applyFill="1" applyBorder="1" applyAlignment="1">
      <alignment horizontal="right"/>
    </xf>
    <xf numFmtId="164" fontId="10" fillId="24" borderId="68" xfId="0" applyNumberFormat="1" applyFont="1" applyFill="1" applyBorder="1" applyAlignment="1">
      <alignment horizontal="right" vertical="center"/>
    </xf>
    <xf numFmtId="164" fontId="9" fillId="24" borderId="59" xfId="0" applyNumberFormat="1" applyFont="1" applyFill="1" applyBorder="1" applyAlignment="1">
      <alignment horizontal="right"/>
    </xf>
    <xf numFmtId="164" fontId="9" fillId="24" borderId="22" xfId="0" applyNumberFormat="1" applyFont="1" applyFill="1" applyBorder="1" applyAlignment="1">
      <alignment horizontal="right"/>
    </xf>
    <xf numFmtId="164" fontId="1" fillId="24" borderId="16" xfId="0" applyNumberFormat="1" applyFont="1" applyFill="1" applyBorder="1" applyAlignment="1">
      <alignment horizontal="right"/>
    </xf>
    <xf numFmtId="164" fontId="1" fillId="24" borderId="23" xfId="0" applyNumberFormat="1" applyFont="1" applyFill="1" applyBorder="1" applyAlignment="1">
      <alignment horizontal="right"/>
    </xf>
    <xf numFmtId="164" fontId="9" fillId="24" borderId="45" xfId="0" applyNumberFormat="1" applyFont="1" applyFill="1" applyBorder="1" applyAlignment="1">
      <alignment horizontal="right"/>
    </xf>
    <xf numFmtId="0" fontId="2" fillId="24" borderId="60" xfId="0" applyFont="1" applyFill="1" applyBorder="1" applyAlignment="1">
      <alignment horizontal="center" vertical="center"/>
    </xf>
    <xf numFmtId="164" fontId="2" fillId="24" borderId="0" xfId="0" applyNumberFormat="1" applyFont="1" applyFill="1" applyAlignment="1">
      <alignment/>
    </xf>
    <xf numFmtId="164" fontId="10" fillId="24" borderId="46" xfId="0" applyNumberFormat="1" applyFont="1" applyFill="1" applyBorder="1" applyAlignment="1">
      <alignment horizontal="right"/>
    </xf>
    <xf numFmtId="164" fontId="10" fillId="24" borderId="40" xfId="0" applyNumberFormat="1" applyFont="1" applyFill="1" applyBorder="1" applyAlignment="1">
      <alignment horizontal="right"/>
    </xf>
    <xf numFmtId="0" fontId="0" fillId="0" borderId="69" xfId="0" applyBorder="1" applyAlignment="1">
      <alignment/>
    </xf>
    <xf numFmtId="164" fontId="10" fillId="24" borderId="70" xfId="0" applyNumberFormat="1" applyFont="1" applyFill="1" applyBorder="1" applyAlignment="1">
      <alignment horizontal="right" vertical="center"/>
    </xf>
    <xf numFmtId="164" fontId="9" fillId="24" borderId="55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right" vertical="center" wrapText="1"/>
    </xf>
    <xf numFmtId="164" fontId="9" fillId="24" borderId="71" xfId="0" applyNumberFormat="1" applyFont="1" applyFill="1" applyBorder="1" applyAlignment="1">
      <alignment horizontal="right"/>
    </xf>
    <xf numFmtId="0" fontId="17" fillId="0" borderId="7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left" wrapText="1"/>
    </xf>
    <xf numFmtId="0" fontId="20" fillId="0" borderId="73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" fillId="0" borderId="74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wrapText="1"/>
    </xf>
    <xf numFmtId="0" fontId="1" fillId="0" borderId="50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center" vertical="center" wrapText="1"/>
    </xf>
    <xf numFmtId="0" fontId="1" fillId="0" borderId="75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0" borderId="76" xfId="0" applyNumberFormat="1" applyFont="1" applyFill="1" applyBorder="1" applyAlignment="1">
      <alignment horizontal="center" wrapText="1"/>
    </xf>
    <xf numFmtId="0" fontId="40" fillId="24" borderId="11" xfId="0" applyFont="1" applyFill="1" applyBorder="1" applyAlignment="1">
      <alignment wrapText="1"/>
    </xf>
    <xf numFmtId="49" fontId="43" fillId="0" borderId="11" xfId="0" applyNumberFormat="1" applyFont="1" applyFill="1" applyBorder="1" applyAlignment="1">
      <alignment/>
    </xf>
    <xf numFmtId="49" fontId="43" fillId="0" borderId="27" xfId="0" applyNumberFormat="1" applyFont="1" applyFill="1" applyBorder="1" applyAlignment="1">
      <alignment/>
    </xf>
    <xf numFmtId="164" fontId="40" fillId="0" borderId="41" xfId="0" applyNumberFormat="1" applyFont="1" applyFill="1" applyBorder="1" applyAlignment="1">
      <alignment horizontal="center" wrapText="1"/>
    </xf>
    <xf numFmtId="164" fontId="40" fillId="0" borderId="77" xfId="0" applyNumberFormat="1" applyFont="1" applyFill="1" applyBorder="1" applyAlignment="1">
      <alignment horizontal="center" wrapText="1"/>
    </xf>
    <xf numFmtId="164" fontId="40" fillId="0" borderId="42" xfId="0" applyNumberFormat="1" applyFont="1" applyFill="1" applyBorder="1" applyAlignment="1">
      <alignment horizontal="center" wrapText="1"/>
    </xf>
    <xf numFmtId="164" fontId="44" fillId="0" borderId="41" xfId="53" applyNumberFormat="1" applyFont="1" applyFill="1" applyBorder="1" applyAlignment="1" applyProtection="1">
      <alignment horizontal="center"/>
      <protection hidden="1"/>
    </xf>
    <xf numFmtId="0" fontId="43" fillId="0" borderId="77" xfId="0" applyFont="1" applyFill="1" applyBorder="1" applyAlignment="1">
      <alignment/>
    </xf>
    <xf numFmtId="0" fontId="43" fillId="0" borderId="42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4" fillId="24" borderId="11" xfId="0" applyFont="1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/>
    </xf>
    <xf numFmtId="49" fontId="44" fillId="0" borderId="11" xfId="0" applyNumberFormat="1" applyFont="1" applyFill="1" applyBorder="1" applyAlignment="1">
      <alignment/>
    </xf>
    <xf numFmtId="49" fontId="44" fillId="0" borderId="27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wrapText="1"/>
    </xf>
    <xf numFmtId="164" fontId="40" fillId="0" borderId="11" xfId="0" applyNumberFormat="1" applyFont="1" applyFill="1" applyBorder="1" applyAlignment="1">
      <alignment horizontal="center" wrapText="1"/>
    </xf>
    <xf numFmtId="164" fontId="44" fillId="0" borderId="11" xfId="0" applyNumberFormat="1" applyFont="1" applyFill="1" applyBorder="1" applyAlignment="1">
      <alignment horizontal="center" wrapText="1"/>
    </xf>
    <xf numFmtId="164" fontId="44" fillId="0" borderId="20" xfId="53" applyNumberFormat="1" applyFont="1" applyFill="1" applyBorder="1" applyAlignment="1" applyProtection="1">
      <alignment horizontal="center"/>
      <protection hidden="1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174" fontId="44" fillId="24" borderId="11" xfId="54" applyNumberFormat="1" applyFont="1" applyFill="1" applyBorder="1" applyAlignment="1" applyProtection="1">
      <alignment/>
      <protection hidden="1"/>
    </xf>
    <xf numFmtId="164" fontId="44" fillId="0" borderId="11" xfId="53" applyNumberFormat="1" applyFont="1" applyFill="1" applyBorder="1" applyAlignment="1" applyProtection="1">
      <alignment horizontal="center"/>
      <protection hidden="1"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164" fontId="40" fillId="0" borderId="13" xfId="53" applyNumberFormat="1" applyFont="1" applyFill="1" applyBorder="1" applyAlignment="1" applyProtection="1">
      <alignment horizontal="left" vertical="center" wrapText="1"/>
      <protection hidden="1"/>
    </xf>
    <xf numFmtId="49" fontId="43" fillId="0" borderId="13" xfId="0" applyNumberFormat="1" applyFont="1" applyFill="1" applyBorder="1" applyAlignment="1">
      <alignment/>
    </xf>
    <xf numFmtId="49" fontId="43" fillId="0" borderId="35" xfId="0" applyNumberFormat="1" applyFont="1" applyFill="1" applyBorder="1" applyAlignment="1">
      <alignment/>
    </xf>
    <xf numFmtId="164" fontId="40" fillId="0" borderId="12" xfId="0" applyNumberFormat="1" applyFont="1" applyFill="1" applyBorder="1" applyAlignment="1">
      <alignment horizontal="center" wrapText="1"/>
    </xf>
    <xf numFmtId="164" fontId="40" fillId="0" borderId="13" xfId="53" applyNumberFormat="1" applyFont="1" applyFill="1" applyBorder="1" applyAlignment="1" applyProtection="1">
      <alignment horizontal="center"/>
      <protection hidden="1"/>
    </xf>
    <xf numFmtId="164" fontId="40" fillId="0" borderId="18" xfId="53" applyNumberFormat="1" applyFont="1" applyFill="1" applyBorder="1" applyAlignment="1" applyProtection="1">
      <alignment horizontal="center"/>
      <protection hidden="1"/>
    </xf>
    <xf numFmtId="164" fontId="40" fillId="0" borderId="12" xfId="53" applyNumberFormat="1" applyFont="1" applyFill="1" applyBorder="1" applyAlignment="1" applyProtection="1">
      <alignment horizontal="center"/>
      <protection hidden="1"/>
    </xf>
    <xf numFmtId="164" fontId="44" fillId="0" borderId="13" xfId="53" applyNumberFormat="1" applyFont="1" applyFill="1" applyBorder="1" applyAlignment="1" applyProtection="1">
      <alignment horizontal="left" vertical="center" wrapText="1"/>
      <protection hidden="1"/>
    </xf>
    <xf numFmtId="164" fontId="44" fillId="0" borderId="11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0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40" fillId="0" borderId="11" xfId="0" applyNumberFormat="1" applyFont="1" applyFill="1" applyBorder="1" applyAlignment="1">
      <alignment horizontal="center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27" xfId="0" applyNumberFormat="1" applyFont="1" applyFill="1" applyBorder="1" applyAlignment="1">
      <alignment horizontal="center" wrapText="1"/>
    </xf>
    <xf numFmtId="164" fontId="40" fillId="0" borderId="20" xfId="0" applyNumberFormat="1" applyFont="1" applyFill="1" applyBorder="1" applyAlignment="1">
      <alignment horizontal="center" wrapText="1"/>
    </xf>
    <xf numFmtId="164" fontId="45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40" fillId="0" borderId="11" xfId="53" applyNumberFormat="1" applyFont="1" applyFill="1" applyBorder="1" applyAlignment="1" applyProtection="1">
      <alignment horizontal="center" wrapText="1"/>
      <protection hidden="1"/>
    </xf>
    <xf numFmtId="49" fontId="44" fillId="0" borderId="11" xfId="53" applyNumberFormat="1" applyFont="1" applyFill="1" applyBorder="1" applyAlignment="1" applyProtection="1">
      <alignment horizontal="center" wrapText="1"/>
      <protection hidden="1"/>
    </xf>
    <xf numFmtId="49" fontId="44" fillId="0" borderId="27" xfId="53" applyNumberFormat="1" applyFont="1" applyFill="1" applyBorder="1" applyAlignment="1" applyProtection="1">
      <alignment horizontal="center" wrapText="1"/>
      <protection hidden="1"/>
    </xf>
    <xf numFmtId="164" fontId="40" fillId="0" borderId="11" xfId="53" applyNumberFormat="1" applyFont="1" applyFill="1" applyBorder="1" applyAlignment="1" applyProtection="1">
      <alignment horizontal="center"/>
      <protection hidden="1"/>
    </xf>
    <xf numFmtId="164" fontId="40" fillId="0" borderId="20" xfId="53" applyNumberFormat="1" applyFont="1" applyFill="1" applyBorder="1" applyAlignment="1" applyProtection="1">
      <alignment horizontal="center"/>
      <protection hidden="1"/>
    </xf>
    <xf numFmtId="164" fontId="40" fillId="0" borderId="10" xfId="53" applyNumberFormat="1" applyFont="1" applyFill="1" applyBorder="1" applyAlignment="1" applyProtection="1">
      <alignment horizontal="center"/>
      <protection hidden="1"/>
    </xf>
    <xf numFmtId="164" fontId="44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44" fillId="0" borderId="20" xfId="53" applyNumberFormat="1" applyFont="1" applyFill="1" applyBorder="1" applyAlignment="1" applyProtection="1">
      <alignment horizontal="center"/>
      <protection hidden="1"/>
    </xf>
    <xf numFmtId="49" fontId="40" fillId="0" borderId="11" xfId="53" applyNumberFormat="1" applyFont="1" applyFill="1" applyBorder="1" applyAlignment="1" applyProtection="1">
      <alignment horizontal="center"/>
      <protection hidden="1"/>
    </xf>
    <xf numFmtId="49" fontId="44" fillId="0" borderId="11" xfId="53" applyNumberFormat="1" applyFont="1" applyFill="1" applyBorder="1" applyAlignment="1" applyProtection="1">
      <alignment horizontal="center"/>
      <protection hidden="1"/>
    </xf>
    <xf numFmtId="49" fontId="44" fillId="0" borderId="11" xfId="0" applyNumberFormat="1" applyFont="1" applyFill="1" applyBorder="1" applyAlignment="1">
      <alignment horizontal="center" wrapText="1"/>
    </xf>
    <xf numFmtId="49" fontId="44" fillId="0" borderId="27" xfId="0" applyNumberFormat="1" applyFont="1" applyFill="1" applyBorder="1" applyAlignment="1">
      <alignment horizontal="center"/>
    </xf>
    <xf numFmtId="164" fontId="44" fillId="0" borderId="10" xfId="53" applyNumberFormat="1" applyFont="1" applyFill="1" applyBorder="1" applyAlignment="1" applyProtection="1">
      <alignment horizontal="center"/>
      <protection hidden="1"/>
    </xf>
    <xf numFmtId="164" fontId="44" fillId="0" borderId="11" xfId="55" applyNumberFormat="1" applyFont="1" applyFill="1" applyBorder="1" applyAlignment="1">
      <alignment wrapText="1"/>
      <protection/>
    </xf>
    <xf numFmtId="49" fontId="44" fillId="0" borderId="11" xfId="55" applyNumberFormat="1" applyFont="1" applyFill="1" applyBorder="1" applyAlignment="1">
      <alignment horizontal="center"/>
      <protection/>
    </xf>
    <xf numFmtId="164" fontId="40" fillId="0" borderId="11" xfId="0" applyNumberFormat="1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center" wrapText="1"/>
    </xf>
    <xf numFmtId="0" fontId="40" fillId="0" borderId="11" xfId="0" applyNumberFormat="1" applyFont="1" applyFill="1" applyBorder="1" applyAlignment="1">
      <alignment horizontal="center"/>
    </xf>
    <xf numFmtId="0" fontId="40" fillId="0" borderId="27" xfId="0" applyNumberFormat="1" applyFont="1" applyFill="1" applyBorder="1" applyAlignment="1">
      <alignment horizontal="center" wrapText="1"/>
    </xf>
    <xf numFmtId="49" fontId="44" fillId="0" borderId="27" xfId="0" applyNumberFormat="1" applyFont="1" applyFill="1" applyBorder="1" applyAlignment="1">
      <alignment horizontal="center" wrapText="1"/>
    </xf>
    <xf numFmtId="164" fontId="44" fillId="0" borderId="27" xfId="0" applyNumberFormat="1" applyFont="1" applyFill="1" applyBorder="1" applyAlignment="1">
      <alignment horizontal="center" wrapText="1"/>
    </xf>
    <xf numFmtId="164" fontId="44" fillId="0" borderId="20" xfId="0" applyNumberFormat="1" applyFont="1" applyFill="1" applyBorder="1" applyAlignment="1">
      <alignment horizontal="center" wrapText="1"/>
    </xf>
    <xf numFmtId="164" fontId="40" fillId="0" borderId="27" xfId="0" applyNumberFormat="1" applyFont="1" applyFill="1" applyBorder="1" applyAlignment="1">
      <alignment horizontal="center" wrapText="1"/>
    </xf>
    <xf numFmtId="164" fontId="43" fillId="0" borderId="11" xfId="0" applyNumberFormat="1" applyFont="1" applyFill="1" applyBorder="1" applyAlignment="1">
      <alignment horizontal="center"/>
    </xf>
    <xf numFmtId="164" fontId="43" fillId="0" borderId="20" xfId="0" applyNumberFormat="1" applyFont="1" applyFill="1" applyBorder="1" applyAlignment="1">
      <alignment horizontal="center"/>
    </xf>
    <xf numFmtId="164" fontId="44" fillId="0" borderId="16" xfId="55" applyNumberFormat="1" applyFont="1" applyFill="1" applyBorder="1" applyAlignment="1">
      <alignment wrapText="1"/>
      <protection/>
    </xf>
    <xf numFmtId="49" fontId="44" fillId="0" borderId="16" xfId="0" applyNumberFormat="1" applyFont="1" applyFill="1" applyBorder="1" applyAlignment="1">
      <alignment horizontal="center" wrapText="1"/>
    </xf>
    <xf numFmtId="49" fontId="44" fillId="0" borderId="16" xfId="0" applyNumberFormat="1" applyFont="1" applyFill="1" applyBorder="1" applyAlignment="1">
      <alignment horizontal="center"/>
    </xf>
    <xf numFmtId="49" fontId="44" fillId="0" borderId="32" xfId="0" applyNumberFormat="1" applyFont="1" applyFill="1" applyBorder="1" applyAlignment="1">
      <alignment horizontal="center" wrapText="1"/>
    </xf>
    <xf numFmtId="164" fontId="40" fillId="0" borderId="17" xfId="0" applyNumberFormat="1" applyFont="1" applyFill="1" applyBorder="1" applyAlignment="1">
      <alignment horizontal="center" wrapText="1"/>
    </xf>
    <xf numFmtId="164" fontId="44" fillId="0" borderId="16" xfId="0" applyNumberFormat="1" applyFont="1" applyFill="1" applyBorder="1" applyAlignment="1">
      <alignment horizontal="center" wrapText="1"/>
    </xf>
    <xf numFmtId="164" fontId="44" fillId="0" borderId="23" xfId="0" applyNumberFormat="1" applyFont="1" applyFill="1" applyBorder="1" applyAlignment="1">
      <alignment horizontal="center" wrapText="1"/>
    </xf>
    <xf numFmtId="164" fontId="40" fillId="0" borderId="16" xfId="0" applyNumberFormat="1" applyFont="1" applyFill="1" applyBorder="1" applyAlignment="1">
      <alignment horizontal="center" wrapText="1"/>
    </xf>
    <xf numFmtId="164" fontId="40" fillId="0" borderId="23" xfId="0" applyNumberFormat="1" applyFont="1" applyFill="1" applyBorder="1" applyAlignment="1">
      <alignment horizontal="center" wrapText="1"/>
    </xf>
    <xf numFmtId="164" fontId="43" fillId="0" borderId="16" xfId="0" applyNumberFormat="1" applyFont="1" applyFill="1" applyBorder="1" applyAlignment="1">
      <alignment horizontal="center"/>
    </xf>
    <xf numFmtId="164" fontId="43" fillId="0" borderId="23" xfId="0" applyNumberFormat="1" applyFont="1" applyFill="1" applyBorder="1" applyAlignment="1">
      <alignment horizontal="center"/>
    </xf>
    <xf numFmtId="164" fontId="40" fillId="0" borderId="11" xfId="55" applyNumberFormat="1" applyFont="1" applyFill="1" applyBorder="1" applyAlignment="1">
      <alignment wrapText="1"/>
      <protection/>
    </xf>
    <xf numFmtId="164" fontId="46" fillId="0" borderId="11" xfId="0" applyNumberFormat="1" applyFont="1" applyFill="1" applyBorder="1" applyAlignment="1">
      <alignment horizontal="center"/>
    </xf>
    <xf numFmtId="164" fontId="46" fillId="0" borderId="45" xfId="0" applyNumberFormat="1" applyFont="1" applyFill="1" applyBorder="1" applyAlignment="1">
      <alignment horizontal="center"/>
    </xf>
    <xf numFmtId="164" fontId="43" fillId="0" borderId="78" xfId="0" applyNumberFormat="1" applyFont="1" applyFill="1" applyBorder="1" applyAlignment="1">
      <alignment horizontal="center"/>
    </xf>
    <xf numFmtId="0" fontId="40" fillId="24" borderId="11" xfId="0" applyFont="1" applyFill="1" applyBorder="1" applyAlignment="1">
      <alignment vertical="center" wrapText="1"/>
    </xf>
    <xf numFmtId="164" fontId="43" fillId="0" borderId="0" xfId="0" applyNumberFormat="1" applyFont="1" applyFill="1" applyAlignment="1">
      <alignment/>
    </xf>
    <xf numFmtId="164" fontId="40" fillId="0" borderId="75" xfId="0" applyNumberFormat="1" applyFont="1" applyFill="1" applyBorder="1" applyAlignment="1">
      <alignment horizontal="center" wrapText="1"/>
    </xf>
    <xf numFmtId="164" fontId="40" fillId="0" borderId="36" xfId="0" applyNumberFormat="1" applyFont="1" applyFill="1" applyBorder="1" applyAlignment="1">
      <alignment horizontal="center" wrapText="1"/>
    </xf>
    <xf numFmtId="164" fontId="40" fillId="0" borderId="59" xfId="0" applyNumberFormat="1" applyFont="1" applyFill="1" applyBorder="1" applyAlignment="1">
      <alignment horizontal="center" wrapText="1"/>
    </xf>
    <xf numFmtId="164" fontId="40" fillId="0" borderId="79" xfId="0" applyNumberFormat="1" applyFont="1" applyFill="1" applyBorder="1" applyAlignment="1">
      <alignment horizontal="center" wrapText="1"/>
    </xf>
    <xf numFmtId="164" fontId="40" fillId="0" borderId="49" xfId="0" applyNumberFormat="1" applyFont="1" applyFill="1" applyBorder="1" applyAlignment="1">
      <alignment horizontal="center" wrapText="1"/>
    </xf>
    <xf numFmtId="164" fontId="40" fillId="0" borderId="50" xfId="0" applyNumberFormat="1" applyFont="1" applyFill="1" applyBorder="1" applyAlignment="1">
      <alignment horizontal="center" wrapText="1"/>
    </xf>
    <xf numFmtId="164" fontId="40" fillId="0" borderId="61" xfId="0" applyNumberFormat="1" applyFont="1" applyFill="1" applyBorder="1" applyAlignment="1">
      <alignment horizontal="center" wrapText="1"/>
    </xf>
    <xf numFmtId="0" fontId="40" fillId="0" borderId="41" xfId="0" applyNumberFormat="1" applyFont="1" applyFill="1" applyBorder="1" applyAlignment="1">
      <alignment horizontal="center"/>
    </xf>
    <xf numFmtId="164" fontId="40" fillId="0" borderId="42" xfId="55" applyNumberFormat="1" applyFont="1" applyFill="1" applyBorder="1" applyAlignment="1">
      <alignment wrapText="1"/>
      <protection/>
    </xf>
    <xf numFmtId="0" fontId="40" fillId="0" borderId="41" xfId="0" applyNumberFormat="1" applyFont="1" applyFill="1" applyBorder="1" applyAlignment="1">
      <alignment horizontal="right"/>
    </xf>
    <xf numFmtId="49" fontId="40" fillId="0" borderId="77" xfId="0" applyNumberFormat="1" applyFont="1" applyFill="1" applyBorder="1" applyAlignment="1">
      <alignment horizontal="right"/>
    </xf>
    <xf numFmtId="49" fontId="40" fillId="0" borderId="42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wrapText="1"/>
    </xf>
    <xf numFmtId="0" fontId="44" fillId="0" borderId="10" xfId="0" applyNumberFormat="1" applyFont="1" applyFill="1" applyBorder="1" applyAlignment="1">
      <alignment horizontal="right"/>
    </xf>
    <xf numFmtId="49" fontId="44" fillId="0" borderId="11" xfId="0" applyNumberFormat="1" applyFont="1" applyFill="1" applyBorder="1" applyAlignment="1">
      <alignment horizontal="right"/>
    </xf>
    <xf numFmtId="49" fontId="44" fillId="0" borderId="20" xfId="0" applyNumberFormat="1" applyFont="1" applyFill="1" applyBorder="1" applyAlignment="1">
      <alignment horizontal="right"/>
    </xf>
    <xf numFmtId="164" fontId="40" fillId="0" borderId="20" xfId="55" applyNumberFormat="1" applyFont="1" applyFill="1" applyBorder="1" applyAlignment="1">
      <alignment wrapText="1"/>
      <protection/>
    </xf>
    <xf numFmtId="0" fontId="40" fillId="0" borderId="10" xfId="0" applyNumberFormat="1" applyFont="1" applyFill="1" applyBorder="1" applyAlignment="1">
      <alignment horizontal="right"/>
    </xf>
    <xf numFmtId="49" fontId="40" fillId="0" borderId="11" xfId="0" applyNumberFormat="1" applyFont="1" applyFill="1" applyBorder="1" applyAlignment="1">
      <alignment horizontal="right"/>
    </xf>
    <xf numFmtId="49" fontId="40" fillId="0" borderId="20" xfId="0" applyNumberFormat="1" applyFont="1" applyFill="1" applyBorder="1" applyAlignment="1">
      <alignment horizontal="right"/>
    </xf>
    <xf numFmtId="164" fontId="40" fillId="0" borderId="20" xfId="0" applyNumberFormat="1" applyFont="1" applyFill="1" applyBorder="1" applyAlignment="1">
      <alignment wrapText="1"/>
    </xf>
    <xf numFmtId="164" fontId="44" fillId="0" borderId="45" xfId="0" applyNumberFormat="1" applyFont="1" applyFill="1" applyBorder="1" applyAlignment="1">
      <alignment horizontal="center" wrapText="1"/>
    </xf>
    <xf numFmtId="164" fontId="40" fillId="0" borderId="45" xfId="0" applyNumberFormat="1" applyFont="1" applyFill="1" applyBorder="1" applyAlignment="1">
      <alignment horizontal="center" wrapText="1"/>
    </xf>
    <xf numFmtId="0" fontId="44" fillId="0" borderId="17" xfId="0" applyNumberFormat="1" applyFont="1" applyFill="1" applyBorder="1" applyAlignment="1">
      <alignment horizontal="right"/>
    </xf>
    <xf numFmtId="49" fontId="44" fillId="0" borderId="16" xfId="0" applyNumberFormat="1" applyFont="1" applyFill="1" applyBorder="1" applyAlignment="1">
      <alignment horizontal="right"/>
    </xf>
    <xf numFmtId="49" fontId="44" fillId="0" borderId="23" xfId="0" applyNumberFormat="1" applyFont="1" applyFill="1" applyBorder="1" applyAlignment="1">
      <alignment horizontal="right"/>
    </xf>
    <xf numFmtId="164" fontId="44" fillId="24" borderId="16" xfId="0" applyNumberFormat="1" applyFont="1" applyFill="1" applyBorder="1" applyAlignment="1">
      <alignment horizontal="center" wrapText="1"/>
    </xf>
    <xf numFmtId="164" fontId="44" fillId="0" borderId="78" xfId="0" applyNumberFormat="1" applyFont="1" applyFill="1" applyBorder="1" applyAlignment="1">
      <alignment horizontal="center" wrapText="1"/>
    </xf>
    <xf numFmtId="164" fontId="40" fillId="0" borderId="27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/>
    </xf>
    <xf numFmtId="0" fontId="44" fillId="0" borderId="20" xfId="0" applyNumberFormat="1" applyFont="1" applyFill="1" applyBorder="1" applyAlignment="1">
      <alignment/>
    </xf>
    <xf numFmtId="164" fontId="44" fillId="24" borderId="11" xfId="0" applyNumberFormat="1" applyFont="1" applyFill="1" applyBorder="1" applyAlignment="1">
      <alignment horizontal="center" wrapText="1"/>
    </xf>
    <xf numFmtId="164" fontId="40" fillId="24" borderId="20" xfId="0" applyNumberFormat="1" applyFont="1" applyFill="1" applyBorder="1" applyAlignment="1">
      <alignment horizontal="center" wrapText="1"/>
    </xf>
    <xf numFmtId="164" fontId="40" fillId="0" borderId="24" xfId="0" applyNumberFormat="1" applyFont="1" applyFill="1" applyBorder="1" applyAlignment="1">
      <alignment horizontal="center" wrapText="1"/>
    </xf>
    <xf numFmtId="164" fontId="44" fillId="0" borderId="27" xfId="53" applyNumberFormat="1" applyFont="1" applyFill="1" applyBorder="1" applyAlignment="1" applyProtection="1">
      <alignment horizontal="left" vertical="center" wrapText="1"/>
      <protection hidden="1"/>
    </xf>
    <xf numFmtId="164" fontId="44" fillId="24" borderId="20" xfId="0" applyNumberFormat="1" applyFont="1" applyFill="1" applyBorder="1" applyAlignment="1">
      <alignment horizontal="center" wrapText="1"/>
    </xf>
    <xf numFmtId="0" fontId="40" fillId="0" borderId="34" xfId="0" applyNumberFormat="1" applyFont="1" applyFill="1" applyBorder="1" applyAlignment="1">
      <alignment/>
    </xf>
    <xf numFmtId="164" fontId="40" fillId="0" borderId="22" xfId="0" applyNumberFormat="1" applyFont="1" applyFill="1" applyBorder="1" applyAlignment="1">
      <alignment horizontal="center"/>
    </xf>
    <xf numFmtId="0" fontId="40" fillId="0" borderId="34" xfId="0" applyNumberFormat="1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/>
    </xf>
    <xf numFmtId="0" fontId="44" fillId="0" borderId="22" xfId="0" applyNumberFormat="1" applyFont="1" applyFill="1" applyBorder="1" applyAlignment="1">
      <alignment/>
    </xf>
    <xf numFmtId="164" fontId="40" fillId="0" borderId="34" xfId="0" applyNumberFormat="1" applyFont="1" applyFill="1" applyBorder="1" applyAlignment="1">
      <alignment horizontal="center" wrapText="1"/>
    </xf>
    <xf numFmtId="164" fontId="40" fillId="0" borderId="21" xfId="0" applyNumberFormat="1" applyFont="1" applyFill="1" applyBorder="1" applyAlignment="1">
      <alignment horizontal="center" wrapText="1"/>
    </xf>
    <xf numFmtId="164" fontId="40" fillId="0" borderId="22" xfId="0" applyNumberFormat="1" applyFont="1" applyFill="1" applyBorder="1" applyAlignment="1">
      <alignment horizontal="center" wrapText="1"/>
    </xf>
    <xf numFmtId="164" fontId="40" fillId="0" borderId="80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>
      <alignment/>
    </xf>
    <xf numFmtId="164" fontId="40" fillId="0" borderId="25" xfId="0" applyNumberFormat="1" applyFont="1" applyFill="1" applyBorder="1" applyAlignment="1">
      <alignment horizontal="center"/>
    </xf>
    <xf numFmtId="0" fontId="40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/>
    </xf>
    <xf numFmtId="0" fontId="44" fillId="0" borderId="25" xfId="0" applyNumberFormat="1" applyFont="1" applyFill="1" applyBorder="1" applyAlignment="1">
      <alignment/>
    </xf>
    <xf numFmtId="164" fontId="40" fillId="0" borderId="14" xfId="0" applyNumberFormat="1" applyFont="1" applyFill="1" applyBorder="1" applyAlignment="1">
      <alignment horizontal="center"/>
    </xf>
    <xf numFmtId="164" fontId="40" fillId="0" borderId="15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7" fillId="0" borderId="38" xfId="0" applyFont="1" applyBorder="1" applyAlignment="1">
      <alignment horizontal="center" vertical="center" wrapText="1"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9" fontId="17" fillId="24" borderId="14" xfId="55" applyNumberFormat="1" applyFont="1" applyFill="1" applyBorder="1" applyAlignment="1">
      <alignment horizontal="center" vertical="center" wrapText="1"/>
      <protection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49" fontId="17" fillId="24" borderId="41" xfId="55" applyNumberFormat="1" applyFont="1" applyFill="1" applyBorder="1" applyAlignment="1">
      <alignment horizontal="center" vertical="center" wrapText="1"/>
      <protection/>
    </xf>
    <xf numFmtId="0" fontId="17" fillId="24" borderId="62" xfId="0" applyFont="1" applyFill="1" applyBorder="1" applyAlignment="1">
      <alignment horizontal="center" vertical="center" wrapText="1"/>
    </xf>
    <xf numFmtId="0" fontId="17" fillId="24" borderId="77" xfId="0" applyFont="1" applyFill="1" applyBorder="1" applyAlignment="1">
      <alignment horizontal="center" vertical="center" wrapText="1"/>
    </xf>
    <xf numFmtId="0" fontId="17" fillId="24" borderId="42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/>
    </xf>
    <xf numFmtId="49" fontId="17" fillId="24" borderId="12" xfId="55" applyNumberFormat="1" applyFont="1" applyFill="1" applyBorder="1" applyAlignment="1">
      <alignment horizontal="center" vertical="center" wrapText="1"/>
      <protection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74" xfId="0" applyFont="1" applyFill="1" applyBorder="1" applyAlignment="1">
      <alignment horizontal="center" vertical="center" wrapText="1"/>
    </xf>
    <xf numFmtId="0" fontId="17" fillId="24" borderId="73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/>
    </xf>
    <xf numFmtId="49" fontId="17" fillId="24" borderId="66" xfId="55" applyNumberFormat="1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49" fontId="17" fillId="24" borderId="38" xfId="55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24" borderId="82" xfId="0" applyFont="1" applyFill="1" applyBorder="1" applyAlignment="1">
      <alignment horizontal="center" vertical="center" wrapText="1"/>
    </xf>
    <xf numFmtId="0" fontId="17" fillId="24" borderId="43" xfId="0" applyFont="1" applyFill="1" applyBorder="1" applyAlignment="1">
      <alignment horizontal="center" vertical="center" wrapText="1"/>
    </xf>
    <xf numFmtId="0" fontId="17" fillId="24" borderId="64" xfId="0" applyFont="1" applyFill="1" applyBorder="1" applyAlignment="1">
      <alignment horizontal="center" vertical="center" wrapText="1"/>
    </xf>
    <xf numFmtId="0" fontId="10" fillId="24" borderId="82" xfId="0" applyFont="1" applyFill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64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62" xfId="0" applyFont="1" applyFill="1" applyBorder="1" applyAlignment="1">
      <alignment horizontal="center" vertical="center" textRotation="90" wrapText="1"/>
    </xf>
    <xf numFmtId="0" fontId="1" fillId="24" borderId="42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48" xfId="0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164" fontId="8" fillId="24" borderId="0" xfId="0" applyNumberFormat="1" applyFont="1" applyFill="1" applyAlignment="1">
      <alignment/>
    </xf>
    <xf numFmtId="164" fontId="40" fillId="0" borderId="72" xfId="53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>
      <alignment/>
    </xf>
    <xf numFmtId="0" fontId="43" fillId="0" borderId="83" xfId="0" applyFont="1" applyFill="1" applyBorder="1" applyAlignment="1">
      <alignment/>
    </xf>
    <xf numFmtId="164" fontId="1" fillId="0" borderId="77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20" fillId="0" borderId="1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1" fillId="0" borderId="77" xfId="0" applyNumberFormat="1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/>
    </xf>
    <xf numFmtId="0" fontId="20" fillId="0" borderId="59" xfId="0" applyNumberFormat="1" applyFont="1" applyFill="1" applyBorder="1" applyAlignment="1">
      <alignment/>
    </xf>
    <xf numFmtId="0" fontId="1" fillId="0" borderId="42" xfId="0" applyNumberFormat="1" applyFont="1" applyFill="1" applyBorder="1" applyAlignment="1">
      <alignment horizontal="center" vertical="center" textRotation="90" wrapText="1"/>
    </xf>
    <xf numFmtId="0" fontId="20" fillId="0" borderId="20" xfId="0" applyNumberFormat="1" applyFont="1" applyFill="1" applyBorder="1" applyAlignment="1">
      <alignment/>
    </xf>
    <xf numFmtId="0" fontId="20" fillId="0" borderId="48" xfId="0" applyNumberFormat="1" applyFont="1" applyFill="1" applyBorder="1" applyAlignment="1">
      <alignment/>
    </xf>
    <xf numFmtId="0" fontId="1" fillId="0" borderId="74" xfId="0" applyNumberFormat="1" applyFont="1" applyFill="1" applyBorder="1" applyAlignment="1">
      <alignment horizontal="center" vertical="center" wrapText="1"/>
    </xf>
    <xf numFmtId="0" fontId="22" fillId="0" borderId="72" xfId="0" applyNumberFormat="1" applyFont="1" applyFill="1" applyBorder="1" applyAlignment="1">
      <alignment/>
    </xf>
    <xf numFmtId="0" fontId="22" fillId="0" borderId="75" xfId="0" applyNumberFormat="1" applyFont="1" applyFill="1" applyBorder="1" applyAlignment="1">
      <alignment/>
    </xf>
    <xf numFmtId="164" fontId="1" fillId="0" borderId="53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1" fillId="0" borderId="41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Fill="1" applyBorder="1" applyAlignment="1">
      <alignment/>
    </xf>
    <xf numFmtId="0" fontId="20" fillId="0" borderId="62" xfId="0" applyNumberFormat="1" applyFont="1" applyFill="1" applyBorder="1" applyAlignment="1">
      <alignment/>
    </xf>
    <xf numFmtId="164" fontId="8" fillId="0" borderId="0" xfId="0" applyNumberFormat="1" applyFont="1" applyFill="1" applyAlignment="1">
      <alignment horizontal="left" wrapText="1"/>
    </xf>
    <xf numFmtId="0" fontId="42" fillId="0" borderId="0" xfId="0" applyFont="1" applyFill="1" applyBorder="1" applyAlignment="1">
      <alignment horizontal="center" vertical="center" wrapText="1"/>
    </xf>
    <xf numFmtId="164" fontId="10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>
      <alignment/>
    </xf>
    <xf numFmtId="164" fontId="1" fillId="0" borderId="66" xfId="0" applyNumberFormat="1" applyFont="1" applyFill="1" applyBorder="1" applyAlignment="1">
      <alignment horizontal="center" vertical="center" textRotation="90" wrapText="1"/>
    </xf>
    <xf numFmtId="0" fontId="20" fillId="0" borderId="33" xfId="0" applyFont="1" applyFill="1" applyBorder="1" applyAlignment="1">
      <alignment/>
    </xf>
    <xf numFmtId="0" fontId="20" fillId="0" borderId="81" xfId="0" applyFont="1" applyFill="1" applyBorder="1" applyAlignment="1">
      <alignment/>
    </xf>
    <xf numFmtId="164" fontId="1" fillId="0" borderId="63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1" fillId="0" borderId="66" xfId="0" applyNumberFormat="1" applyFont="1" applyFill="1" applyBorder="1" applyAlignment="1">
      <alignment horizontal="center" vertical="center" textRotation="90" wrapText="1"/>
    </xf>
    <xf numFmtId="0" fontId="20" fillId="0" borderId="33" xfId="0" applyNumberFormat="1" applyFont="1" applyFill="1" applyBorder="1" applyAlignment="1">
      <alignment/>
    </xf>
    <xf numFmtId="0" fontId="20" fillId="0" borderId="81" xfId="0" applyNumberFormat="1" applyFont="1" applyFill="1" applyBorder="1" applyAlignment="1">
      <alignment/>
    </xf>
    <xf numFmtId="164" fontId="10" fillId="0" borderId="53" xfId="53" applyNumberFormat="1" applyFont="1" applyFill="1" applyBorder="1" applyAlignment="1" applyProtection="1">
      <alignment horizontal="center" vertical="center" wrapText="1"/>
      <protection hidden="1"/>
    </xf>
    <xf numFmtId="0" fontId="41" fillId="0" borderId="73" xfId="0" applyFont="1" applyFill="1" applyBorder="1" applyAlignment="1">
      <alignment/>
    </xf>
    <xf numFmtId="0" fontId="41" fillId="0" borderId="56" xfId="0" applyFont="1" applyFill="1" applyBorder="1" applyAlignment="1">
      <alignment/>
    </xf>
    <xf numFmtId="164" fontId="8" fillId="24" borderId="73" xfId="0" applyNumberFormat="1" applyFont="1" applyFill="1" applyBorder="1" applyAlignment="1">
      <alignment horizontal="right" vertical="center"/>
    </xf>
    <xf numFmtId="0" fontId="20" fillId="0" borderId="73" xfId="0" applyFont="1" applyBorder="1" applyAlignment="1">
      <alignment horizontal="right" vertical="center"/>
    </xf>
    <xf numFmtId="0" fontId="9" fillId="0" borderId="73" xfId="0" applyFont="1" applyBorder="1" applyAlignment="1">
      <alignment horizontal="left" vertical="center" wrapText="1"/>
    </xf>
    <xf numFmtId="0" fontId="41" fillId="0" borderId="73" xfId="0" applyFont="1" applyBorder="1" applyAlignment="1">
      <alignment/>
    </xf>
    <xf numFmtId="164" fontId="1" fillId="0" borderId="74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20" fillId="0" borderId="33" xfId="0" applyNumberFormat="1" applyFont="1" applyFill="1" applyBorder="1" applyAlignment="1">
      <alignment/>
    </xf>
    <xf numFmtId="4" fontId="20" fillId="0" borderId="81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18"/>
  <sheetViews>
    <sheetView zoomScale="60" zoomScaleNormal="60" zoomScalePageLayoutView="0" workbookViewId="0" topLeftCell="B3">
      <pane xSplit="3" ySplit="4" topLeftCell="E7" activePane="bottomRight" state="frozen"/>
      <selection pane="topLeft" activeCell="B3" sqref="B3"/>
      <selection pane="topRight" activeCell="E3" sqref="E3"/>
      <selection pane="bottomLeft" activeCell="B7" sqref="B7"/>
      <selection pane="bottomRight" activeCell="AE251" sqref="AE251"/>
    </sheetView>
  </sheetViews>
  <sheetFormatPr defaultColWidth="9.00390625" defaultRowHeight="12.75"/>
  <cols>
    <col min="1" max="1" width="4.75390625" style="44" customWidth="1"/>
    <col min="2" max="2" width="115.25390625" style="2" hidden="1" customWidth="1"/>
    <col min="3" max="3" width="0.12890625" style="26" hidden="1" customWidth="1"/>
    <col min="4" max="4" width="3.75390625" style="26" hidden="1" customWidth="1"/>
    <col min="5" max="5" width="16.375" style="26" hidden="1" customWidth="1"/>
    <col min="6" max="6" width="18.00390625" style="17" hidden="1" customWidth="1"/>
    <col min="7" max="7" width="18.125" style="2" hidden="1" customWidth="1"/>
    <col min="8" max="8" width="19.625" style="2" hidden="1" customWidth="1"/>
    <col min="9" max="9" width="18.375" style="2" hidden="1" customWidth="1"/>
    <col min="10" max="10" width="16.875" style="2" hidden="1" customWidth="1"/>
    <col min="11" max="11" width="15.875" style="2" hidden="1" customWidth="1"/>
    <col min="12" max="12" width="18.25390625" style="2" hidden="1" customWidth="1"/>
    <col min="13" max="13" width="0.12890625" style="2" hidden="1" customWidth="1"/>
    <col min="14" max="14" width="18.00390625" style="2" hidden="1" customWidth="1"/>
    <col min="15" max="15" width="11.625" style="2" hidden="1" customWidth="1"/>
    <col min="16" max="16" width="17.625" style="2" hidden="1" customWidth="1"/>
    <col min="17" max="18" width="16.375" style="2" hidden="1" customWidth="1"/>
    <col min="19" max="19" width="17.625" style="2" hidden="1" customWidth="1"/>
    <col min="20" max="20" width="18.00390625" style="2" hidden="1" customWidth="1"/>
    <col min="21" max="21" width="17.625" style="2" hidden="1" customWidth="1"/>
    <col min="22" max="22" width="17.75390625" style="2" hidden="1" customWidth="1"/>
    <col min="23" max="23" width="9.125" style="2" customWidth="1"/>
    <col min="24" max="24" width="10.625" style="2" bestFit="1" customWidth="1"/>
    <col min="25" max="16384" width="9.125" style="2" customWidth="1"/>
  </cols>
  <sheetData>
    <row r="1" spans="1:9" s="16" customFormat="1" ht="24" customHeight="1">
      <c r="A1" s="30"/>
      <c r="B1" s="653" t="s">
        <v>321</v>
      </c>
      <c r="C1" s="653"/>
      <c r="D1" s="653"/>
      <c r="E1" s="653"/>
      <c r="F1" s="653"/>
      <c r="G1" s="653"/>
      <c r="H1" s="653"/>
      <c r="I1" s="653"/>
    </row>
    <row r="2" spans="1:13" s="1" customFormat="1" ht="30" customHeight="1" thickBot="1">
      <c r="A2" s="31"/>
      <c r="B2" s="654"/>
      <c r="C2" s="654"/>
      <c r="D2" s="654"/>
      <c r="E2" s="257"/>
      <c r="H2" s="32"/>
      <c r="M2" s="392"/>
    </row>
    <row r="3" spans="1:33" s="33" customFormat="1" ht="24" customHeight="1" thickBot="1">
      <c r="A3" s="639"/>
      <c r="B3" s="642" t="s">
        <v>122</v>
      </c>
      <c r="C3" s="645" t="s">
        <v>76</v>
      </c>
      <c r="D3" s="648" t="s">
        <v>77</v>
      </c>
      <c r="E3" s="630" t="s">
        <v>4</v>
      </c>
      <c r="F3" s="633" t="s">
        <v>235</v>
      </c>
      <c r="G3" s="651"/>
      <c r="H3" s="651"/>
      <c r="I3" s="652"/>
      <c r="J3" s="626" t="s">
        <v>2</v>
      </c>
      <c r="K3" s="627"/>
      <c r="L3" s="627"/>
      <c r="M3" s="627"/>
      <c r="N3" s="627"/>
      <c r="O3" s="627"/>
      <c r="P3" s="627"/>
      <c r="Q3" s="628"/>
      <c r="R3" s="636" t="s">
        <v>223</v>
      </c>
      <c r="S3" s="608" t="s">
        <v>261</v>
      </c>
      <c r="T3" s="609"/>
      <c r="U3" s="609"/>
      <c r="V3" s="610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3" s="33" customFormat="1" ht="18.75" customHeight="1" thickBot="1">
      <c r="A4" s="640"/>
      <c r="B4" s="643"/>
      <c r="C4" s="646"/>
      <c r="D4" s="649"/>
      <c r="E4" s="631"/>
      <c r="F4" s="611" t="s">
        <v>125</v>
      </c>
      <c r="G4" s="613" t="s">
        <v>126</v>
      </c>
      <c r="H4" s="613"/>
      <c r="I4" s="614"/>
      <c r="J4" s="605" t="s">
        <v>362</v>
      </c>
      <c r="K4" s="604"/>
      <c r="L4" s="604"/>
      <c r="M4" s="629"/>
      <c r="N4" s="620" t="s">
        <v>61</v>
      </c>
      <c r="O4" s="621"/>
      <c r="P4" s="622"/>
      <c r="Q4" s="615" t="s">
        <v>324</v>
      </c>
      <c r="R4" s="637"/>
      <c r="S4" s="617" t="s">
        <v>125</v>
      </c>
      <c r="T4" s="618" t="s">
        <v>126</v>
      </c>
      <c r="U4" s="618"/>
      <c r="V4" s="619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3" s="33" customFormat="1" ht="196.5" customHeight="1" thickBot="1">
      <c r="A5" s="641"/>
      <c r="B5" s="644"/>
      <c r="C5" s="655"/>
      <c r="D5" s="656"/>
      <c r="E5" s="632"/>
      <c r="F5" s="612"/>
      <c r="G5" s="311" t="s">
        <v>322</v>
      </c>
      <c r="H5" s="312" t="s">
        <v>323</v>
      </c>
      <c r="I5" s="313" t="s">
        <v>324</v>
      </c>
      <c r="J5" s="447" t="s">
        <v>403</v>
      </c>
      <c r="K5" s="442"/>
      <c r="L5" s="449" t="s">
        <v>111</v>
      </c>
      <c r="M5" s="448" t="s">
        <v>110</v>
      </c>
      <c r="N5" s="623"/>
      <c r="O5" s="624"/>
      <c r="P5" s="625"/>
      <c r="Q5" s="616"/>
      <c r="R5" s="638"/>
      <c r="S5" s="612"/>
      <c r="T5" s="311" t="s">
        <v>322</v>
      </c>
      <c r="U5" s="312" t="s">
        <v>323</v>
      </c>
      <c r="V5" s="313" t="s">
        <v>324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</row>
    <row r="6" spans="1:22" s="310" customFormat="1" ht="21.75" customHeight="1" thickBot="1">
      <c r="A6" s="303"/>
      <c r="B6" s="304">
        <v>1</v>
      </c>
      <c r="C6" s="305">
        <v>2</v>
      </c>
      <c r="D6" s="306">
        <v>3</v>
      </c>
      <c r="E6" s="304">
        <v>4</v>
      </c>
      <c r="F6" s="307">
        <v>5</v>
      </c>
      <c r="G6" s="307">
        <v>6</v>
      </c>
      <c r="H6" s="307">
        <v>7</v>
      </c>
      <c r="I6" s="308">
        <v>8</v>
      </c>
      <c r="J6" s="384" t="s">
        <v>112</v>
      </c>
      <c r="K6" s="303">
        <v>9</v>
      </c>
      <c r="L6" s="384" t="s">
        <v>112</v>
      </c>
      <c r="M6" s="306">
        <v>9</v>
      </c>
      <c r="N6" s="304">
        <v>10</v>
      </c>
      <c r="O6" s="307">
        <v>12</v>
      </c>
      <c r="P6" s="309">
        <v>12</v>
      </c>
      <c r="Q6" s="304">
        <v>11</v>
      </c>
      <c r="R6" s="308">
        <v>12</v>
      </c>
      <c r="S6" s="305">
        <v>13</v>
      </c>
      <c r="T6" s="307">
        <v>14</v>
      </c>
      <c r="U6" s="307">
        <v>15</v>
      </c>
      <c r="V6" s="309">
        <v>16</v>
      </c>
    </row>
    <row r="7" spans="1:22" s="8" customFormat="1" ht="25.5" customHeight="1">
      <c r="A7" s="20" t="s">
        <v>127</v>
      </c>
      <c r="B7" s="78" t="s">
        <v>128</v>
      </c>
      <c r="C7" s="21" t="s">
        <v>129</v>
      </c>
      <c r="D7" s="232" t="s">
        <v>130</v>
      </c>
      <c r="E7" s="281">
        <f>SUM(E8+E10+E14+E19+E23+E25+E27+E29)</f>
        <v>235798.40000000002</v>
      </c>
      <c r="F7" s="213">
        <f>SUM(F8+F10+F14+F17+F19+F23+F25+F27+F29)</f>
        <v>233904</v>
      </c>
      <c r="G7" s="249">
        <f>SUM(G8+G10+G14+G17+G19+G23+G25+G27+G29)</f>
        <v>221198.9</v>
      </c>
      <c r="H7" s="249">
        <f>SUM(H8+H10+H14+H17+H19+H23+H25+H27+H29)</f>
        <v>12691.8</v>
      </c>
      <c r="I7" s="250">
        <f>SUM(I8+I10+I14+I17+I19+I23+I25+I27+I29)</f>
        <v>13.3</v>
      </c>
      <c r="J7" s="59">
        <f>SUM(J8+J10+J17+J19+J23+J25+J27+J29+J14)</f>
        <v>0</v>
      </c>
      <c r="K7" s="249">
        <f aca="true" t="shared" si="0" ref="K7:Q7">SUM(K8+K10+K14+K17+K19+K23+K25+K27+K29)</f>
        <v>0</v>
      </c>
      <c r="L7" s="251">
        <f t="shared" si="0"/>
        <v>5343.5</v>
      </c>
      <c r="M7" s="207">
        <f>SUM(M8+M10+M17+M19+M23+M25+M27+M29+M14)</f>
        <v>-286</v>
      </c>
      <c r="N7" s="412">
        <f t="shared" si="0"/>
        <v>453</v>
      </c>
      <c r="O7" s="252">
        <f t="shared" si="0"/>
        <v>0</v>
      </c>
      <c r="P7" s="250">
        <f t="shared" si="0"/>
        <v>0</v>
      </c>
      <c r="Q7" s="252">
        <f t="shared" si="0"/>
        <v>0</v>
      </c>
      <c r="R7" s="112">
        <f>SUM(J7:Q7)</f>
        <v>5510.5</v>
      </c>
      <c r="S7" s="209">
        <f>SUM(T7:V7)</f>
        <v>239414.49999999997</v>
      </c>
      <c r="T7" s="60">
        <f aca="true" t="shared" si="1" ref="T7:T18">SUM(G7+J7+K7+L7+M7)</f>
        <v>226256.4</v>
      </c>
      <c r="U7" s="60">
        <f aca="true" t="shared" si="2" ref="U7:U18">SUM(H7+N7+O7+P7)</f>
        <v>13144.8</v>
      </c>
      <c r="V7" s="210">
        <f aca="true" t="shared" si="3" ref="V7:V43">SUM(I7+Q7)</f>
        <v>13.3</v>
      </c>
    </row>
    <row r="8" spans="1:22" s="15" customFormat="1" ht="33" customHeight="1">
      <c r="A8" s="20" t="s">
        <v>98</v>
      </c>
      <c r="B8" s="163" t="s">
        <v>281</v>
      </c>
      <c r="C8" s="164" t="s">
        <v>129</v>
      </c>
      <c r="D8" s="233" t="s">
        <v>132</v>
      </c>
      <c r="E8" s="165">
        <f>SUM(E9)</f>
        <v>2971</v>
      </c>
      <c r="F8" s="165">
        <f aca="true" t="shared" si="4" ref="F8:F22">SUM(G8:I8)</f>
        <v>2971</v>
      </c>
      <c r="G8" s="166">
        <f>SUM(G9)</f>
        <v>2971</v>
      </c>
      <c r="H8" s="166">
        <f>SUM(H9)</f>
        <v>0</v>
      </c>
      <c r="I8" s="167">
        <f>SUM(I9)</f>
        <v>0</v>
      </c>
      <c r="J8" s="166">
        <f aca="true" t="shared" si="5" ref="J8:Q8">SUM(J9)</f>
        <v>0</v>
      </c>
      <c r="K8" s="166">
        <f t="shared" si="5"/>
        <v>0</v>
      </c>
      <c r="L8" s="166">
        <f t="shared" si="5"/>
        <v>79.1</v>
      </c>
      <c r="M8" s="168"/>
      <c r="N8" s="183">
        <f t="shared" si="5"/>
        <v>0</v>
      </c>
      <c r="O8" s="169">
        <f t="shared" si="5"/>
        <v>0</v>
      </c>
      <c r="P8" s="167">
        <f t="shared" si="5"/>
        <v>0</v>
      </c>
      <c r="Q8" s="169">
        <f t="shared" si="5"/>
        <v>0</v>
      </c>
      <c r="R8" s="157">
        <f aca="true" t="shared" si="6" ref="R8:R83">SUM(J8:Q8)</f>
        <v>79.1</v>
      </c>
      <c r="S8" s="221">
        <f aca="true" t="shared" si="7" ref="S8:S83">SUM(T8:V8)</f>
        <v>3050.1</v>
      </c>
      <c r="T8" s="158">
        <f t="shared" si="1"/>
        <v>3050.1</v>
      </c>
      <c r="U8" s="158">
        <f t="shared" si="2"/>
        <v>0</v>
      </c>
      <c r="V8" s="172">
        <f t="shared" si="3"/>
        <v>0</v>
      </c>
    </row>
    <row r="9" spans="1:24" s="34" customFormat="1" ht="22.5" customHeight="1">
      <c r="A9" s="12"/>
      <c r="B9" s="79" t="s">
        <v>131</v>
      </c>
      <c r="C9" s="6" t="s">
        <v>129</v>
      </c>
      <c r="D9" s="234" t="s">
        <v>132</v>
      </c>
      <c r="E9" s="270">
        <v>2971</v>
      </c>
      <c r="F9" s="59">
        <f t="shared" si="4"/>
        <v>2971</v>
      </c>
      <c r="G9" s="74">
        <v>2971</v>
      </c>
      <c r="H9" s="74"/>
      <c r="I9" s="75"/>
      <c r="J9" s="129"/>
      <c r="K9" s="114"/>
      <c r="L9" s="74">
        <v>79.1</v>
      </c>
      <c r="M9" s="130"/>
      <c r="N9" s="413"/>
      <c r="O9" s="406"/>
      <c r="P9" s="162"/>
      <c r="Q9" s="134"/>
      <c r="R9" s="105">
        <f t="shared" si="6"/>
        <v>79.1</v>
      </c>
      <c r="S9" s="196">
        <f t="shared" si="7"/>
        <v>3050.1</v>
      </c>
      <c r="T9" s="64">
        <f t="shared" si="1"/>
        <v>3050.1</v>
      </c>
      <c r="U9" s="64">
        <f t="shared" si="2"/>
        <v>0</v>
      </c>
      <c r="V9" s="132">
        <f t="shared" si="3"/>
        <v>0</v>
      </c>
      <c r="X9" s="383"/>
    </row>
    <row r="10" spans="1:22" s="34" customFormat="1" ht="36" customHeight="1">
      <c r="A10" s="12" t="s">
        <v>99</v>
      </c>
      <c r="B10" s="154" t="s">
        <v>282</v>
      </c>
      <c r="C10" s="155" t="s">
        <v>129</v>
      </c>
      <c r="D10" s="235" t="s">
        <v>134</v>
      </c>
      <c r="E10" s="276">
        <f>SUM(E11+E12+E13)</f>
        <v>14023.9</v>
      </c>
      <c r="F10" s="156">
        <f t="shared" si="4"/>
        <v>13119.3</v>
      </c>
      <c r="G10" s="72">
        <f>SUM(G11+G12+G13)</f>
        <v>13119.3</v>
      </c>
      <c r="H10" s="72">
        <f>SUM(H11+H12+H13)</f>
        <v>0</v>
      </c>
      <c r="I10" s="73">
        <f>SUM(I11+I12+I13)</f>
        <v>0</v>
      </c>
      <c r="J10" s="72">
        <f aca="true" t="shared" si="8" ref="J10:Q10">SUM(J11+J12+J13)</f>
        <v>0</v>
      </c>
      <c r="K10" s="72">
        <f t="shared" si="8"/>
        <v>0</v>
      </c>
      <c r="L10" s="72">
        <f t="shared" si="8"/>
        <v>317.29999999999995</v>
      </c>
      <c r="M10" s="72">
        <f t="shared" si="8"/>
        <v>0</v>
      </c>
      <c r="N10" s="414">
        <f t="shared" si="8"/>
        <v>0</v>
      </c>
      <c r="O10" s="146">
        <f t="shared" si="8"/>
        <v>0</v>
      </c>
      <c r="P10" s="73">
        <f t="shared" si="8"/>
        <v>0</v>
      </c>
      <c r="Q10" s="146">
        <f t="shared" si="8"/>
        <v>0</v>
      </c>
      <c r="R10" s="159">
        <f t="shared" si="6"/>
        <v>317.29999999999995</v>
      </c>
      <c r="S10" s="221">
        <f t="shared" si="7"/>
        <v>13436.599999999999</v>
      </c>
      <c r="T10" s="160">
        <f t="shared" si="1"/>
        <v>13436.599999999999</v>
      </c>
      <c r="U10" s="160">
        <f t="shared" si="2"/>
        <v>0</v>
      </c>
      <c r="V10" s="222">
        <f t="shared" si="3"/>
        <v>0</v>
      </c>
    </row>
    <row r="11" spans="1:24" s="34" customFormat="1" ht="26.25" customHeight="1">
      <c r="A11" s="5"/>
      <c r="B11" s="79" t="s">
        <v>133</v>
      </c>
      <c r="C11" s="6" t="s">
        <v>129</v>
      </c>
      <c r="D11" s="234" t="s">
        <v>134</v>
      </c>
      <c r="E11" s="270">
        <v>2755</v>
      </c>
      <c r="F11" s="59">
        <f t="shared" si="4"/>
        <v>2755</v>
      </c>
      <c r="G11" s="76">
        <v>2755</v>
      </c>
      <c r="H11" s="74"/>
      <c r="I11" s="75"/>
      <c r="J11" s="129"/>
      <c r="K11" s="114"/>
      <c r="L11" s="74">
        <v>73.5</v>
      </c>
      <c r="M11" s="130"/>
      <c r="N11" s="415"/>
      <c r="O11" s="407"/>
      <c r="P11" s="153"/>
      <c r="Q11" s="134"/>
      <c r="R11" s="105">
        <f t="shared" si="6"/>
        <v>73.5</v>
      </c>
      <c r="S11" s="196">
        <f t="shared" si="7"/>
        <v>2828.5</v>
      </c>
      <c r="T11" s="64">
        <f t="shared" si="1"/>
        <v>2828.5</v>
      </c>
      <c r="U11" s="64">
        <f t="shared" si="2"/>
        <v>0</v>
      </c>
      <c r="V11" s="132">
        <f t="shared" si="3"/>
        <v>0</v>
      </c>
      <c r="X11" s="383"/>
    </row>
    <row r="12" spans="1:22" s="34" customFormat="1" ht="39" customHeight="1">
      <c r="A12" s="5"/>
      <c r="B12" s="79" t="s">
        <v>135</v>
      </c>
      <c r="C12" s="6" t="s">
        <v>129</v>
      </c>
      <c r="D12" s="234" t="s">
        <v>134</v>
      </c>
      <c r="E12" s="270">
        <v>1378</v>
      </c>
      <c r="F12" s="59">
        <f t="shared" si="4"/>
        <v>1378</v>
      </c>
      <c r="G12" s="76">
        <v>1378</v>
      </c>
      <c r="H12" s="74"/>
      <c r="I12" s="75"/>
      <c r="J12" s="129"/>
      <c r="K12" s="114"/>
      <c r="L12" s="74">
        <v>36.6</v>
      </c>
      <c r="M12" s="130"/>
      <c r="N12" s="107"/>
      <c r="O12" s="408"/>
      <c r="P12" s="130"/>
      <c r="Q12" s="134"/>
      <c r="R12" s="105">
        <f t="shared" si="6"/>
        <v>36.6</v>
      </c>
      <c r="S12" s="196">
        <f t="shared" si="7"/>
        <v>1414.6</v>
      </c>
      <c r="T12" s="64">
        <f t="shared" si="1"/>
        <v>1414.6</v>
      </c>
      <c r="U12" s="64">
        <f t="shared" si="2"/>
        <v>0</v>
      </c>
      <c r="V12" s="132">
        <f t="shared" si="3"/>
        <v>0</v>
      </c>
    </row>
    <row r="13" spans="1:22" s="34" customFormat="1" ht="26.25" customHeight="1">
      <c r="A13" s="5"/>
      <c r="B13" s="79" t="s">
        <v>136</v>
      </c>
      <c r="C13" s="6" t="s">
        <v>129</v>
      </c>
      <c r="D13" s="234" t="s">
        <v>134</v>
      </c>
      <c r="E13" s="270">
        <v>9890.9</v>
      </c>
      <c r="F13" s="59">
        <f t="shared" si="4"/>
        <v>8986.3</v>
      </c>
      <c r="G13" s="76">
        <v>8986.3</v>
      </c>
      <c r="H13" s="74"/>
      <c r="I13" s="75"/>
      <c r="J13" s="129"/>
      <c r="K13" s="72"/>
      <c r="L13" s="74">
        <v>207.2</v>
      </c>
      <c r="M13" s="75"/>
      <c r="N13" s="416"/>
      <c r="O13" s="409"/>
      <c r="P13" s="195"/>
      <c r="Q13" s="134"/>
      <c r="R13" s="105">
        <f t="shared" si="6"/>
        <v>207.2</v>
      </c>
      <c r="S13" s="196">
        <f>SUM(T13:V13)</f>
        <v>9193.5</v>
      </c>
      <c r="T13" s="64">
        <f>SUM(G13+J13+K13+L13+M13)</f>
        <v>9193.5</v>
      </c>
      <c r="U13" s="64">
        <f t="shared" si="2"/>
        <v>0</v>
      </c>
      <c r="V13" s="132">
        <f t="shared" si="3"/>
        <v>0</v>
      </c>
    </row>
    <row r="14" spans="1:22" s="34" customFormat="1" ht="22.5" customHeight="1">
      <c r="A14" s="12" t="s">
        <v>101</v>
      </c>
      <c r="B14" s="154" t="s">
        <v>103</v>
      </c>
      <c r="C14" s="155" t="s">
        <v>129</v>
      </c>
      <c r="D14" s="235" t="s">
        <v>138</v>
      </c>
      <c r="E14" s="276">
        <f>SUM(E15)</f>
        <v>142366</v>
      </c>
      <c r="F14" s="156">
        <f t="shared" si="4"/>
        <v>139138.5</v>
      </c>
      <c r="G14" s="72">
        <f>SUM(G15+G16)</f>
        <v>139138.5</v>
      </c>
      <c r="H14" s="72">
        <f>SUM(H15+H16)</f>
        <v>0</v>
      </c>
      <c r="I14" s="73">
        <f>SUM(I15+I16)</f>
        <v>0</v>
      </c>
      <c r="J14" s="72">
        <f aca="true" t="shared" si="9" ref="J14:Q14">SUM(J15+J16)</f>
        <v>0</v>
      </c>
      <c r="K14" s="72">
        <f t="shared" si="9"/>
        <v>0</v>
      </c>
      <c r="L14" s="72">
        <f t="shared" si="9"/>
        <v>3767.8</v>
      </c>
      <c r="M14" s="72">
        <f t="shared" si="9"/>
        <v>0</v>
      </c>
      <c r="N14" s="414">
        <f t="shared" si="9"/>
        <v>0</v>
      </c>
      <c r="O14" s="146">
        <f t="shared" si="9"/>
        <v>0</v>
      </c>
      <c r="P14" s="73">
        <f t="shared" si="9"/>
        <v>0</v>
      </c>
      <c r="Q14" s="146">
        <f t="shared" si="9"/>
        <v>0</v>
      </c>
      <c r="R14" s="159">
        <f t="shared" si="6"/>
        <v>3767.8</v>
      </c>
      <c r="S14" s="221">
        <f t="shared" si="7"/>
        <v>142906.3</v>
      </c>
      <c r="T14" s="160">
        <f>SUM(T15)</f>
        <v>142906.3</v>
      </c>
      <c r="U14" s="160">
        <f t="shared" si="2"/>
        <v>0</v>
      </c>
      <c r="V14" s="222">
        <f t="shared" si="3"/>
        <v>0</v>
      </c>
    </row>
    <row r="15" spans="1:22" s="15" customFormat="1" ht="26.25" customHeight="1">
      <c r="A15" s="5"/>
      <c r="B15" s="79" t="s">
        <v>137</v>
      </c>
      <c r="C15" s="6" t="s">
        <v>129</v>
      </c>
      <c r="D15" s="234" t="s">
        <v>138</v>
      </c>
      <c r="E15" s="270">
        <v>142366</v>
      </c>
      <c r="F15" s="59">
        <f t="shared" si="4"/>
        <v>139138.5</v>
      </c>
      <c r="G15" s="62">
        <v>139138.5</v>
      </c>
      <c r="H15" s="62"/>
      <c r="I15" s="63"/>
      <c r="J15" s="131"/>
      <c r="K15" s="94"/>
      <c r="L15" s="91">
        <v>3767.8</v>
      </c>
      <c r="M15" s="75"/>
      <c r="N15" s="141"/>
      <c r="O15" s="126"/>
      <c r="P15" s="128"/>
      <c r="Q15" s="133"/>
      <c r="R15" s="105">
        <f t="shared" si="6"/>
        <v>3767.8</v>
      </c>
      <c r="S15" s="196">
        <f t="shared" si="7"/>
        <v>142906.3</v>
      </c>
      <c r="T15" s="64">
        <f>SUM(G15+J15+K15+L15+M15)</f>
        <v>142906.3</v>
      </c>
      <c r="U15" s="64">
        <f t="shared" si="2"/>
        <v>0</v>
      </c>
      <c r="V15" s="132">
        <f t="shared" si="3"/>
        <v>0</v>
      </c>
    </row>
    <row r="16" spans="1:22" s="15" customFormat="1" ht="18" customHeight="1" hidden="1">
      <c r="A16" s="5"/>
      <c r="B16" s="79" t="s">
        <v>139</v>
      </c>
      <c r="C16" s="6" t="s">
        <v>129</v>
      </c>
      <c r="D16" s="234" t="s">
        <v>138</v>
      </c>
      <c r="E16" s="270"/>
      <c r="F16" s="59">
        <f t="shared" si="4"/>
        <v>0</v>
      </c>
      <c r="G16" s="74"/>
      <c r="H16" s="62"/>
      <c r="I16" s="63"/>
      <c r="J16" s="127"/>
      <c r="K16" s="94"/>
      <c r="L16" s="94"/>
      <c r="M16" s="113"/>
      <c r="N16" s="141"/>
      <c r="O16" s="126"/>
      <c r="P16" s="128"/>
      <c r="Q16" s="133"/>
      <c r="R16" s="105">
        <f t="shared" si="6"/>
        <v>0</v>
      </c>
      <c r="S16" s="196">
        <f t="shared" si="7"/>
        <v>0</v>
      </c>
      <c r="T16" s="64">
        <f t="shared" si="1"/>
        <v>0</v>
      </c>
      <c r="U16" s="64">
        <f t="shared" si="2"/>
        <v>0</v>
      </c>
      <c r="V16" s="132">
        <f t="shared" si="3"/>
        <v>0</v>
      </c>
    </row>
    <row r="17" spans="1:22" s="15" customFormat="1" ht="21" customHeight="1" hidden="1">
      <c r="A17" s="12" t="s">
        <v>104</v>
      </c>
      <c r="B17" s="80" t="s">
        <v>326</v>
      </c>
      <c r="C17" s="13" t="s">
        <v>129</v>
      </c>
      <c r="D17" s="236" t="s">
        <v>140</v>
      </c>
      <c r="E17" s="262"/>
      <c r="F17" s="59">
        <f t="shared" si="4"/>
        <v>0</v>
      </c>
      <c r="G17" s="66">
        <f>SUM(G18)</f>
        <v>0</v>
      </c>
      <c r="H17" s="66">
        <f>SUM(H18)</f>
        <v>0</v>
      </c>
      <c r="I17" s="67">
        <f>SUM(I18)</f>
        <v>0</v>
      </c>
      <c r="J17" s="127"/>
      <c r="K17" s="94"/>
      <c r="L17" s="94"/>
      <c r="M17" s="113"/>
      <c r="N17" s="141"/>
      <c r="O17" s="126"/>
      <c r="P17" s="128"/>
      <c r="Q17" s="133"/>
      <c r="R17" s="105">
        <f t="shared" si="6"/>
        <v>0</v>
      </c>
      <c r="S17" s="209">
        <f t="shared" si="7"/>
        <v>0</v>
      </c>
      <c r="T17" s="60">
        <f t="shared" si="1"/>
        <v>0</v>
      </c>
      <c r="U17" s="60">
        <f t="shared" si="2"/>
        <v>0</v>
      </c>
      <c r="V17" s="128">
        <f t="shared" si="3"/>
        <v>0</v>
      </c>
    </row>
    <row r="18" spans="1:22" s="15" customFormat="1" ht="53.25" customHeight="1" hidden="1">
      <c r="A18" s="5"/>
      <c r="B18" s="79" t="s">
        <v>56</v>
      </c>
      <c r="C18" s="6" t="s">
        <v>129</v>
      </c>
      <c r="D18" s="234" t="s">
        <v>140</v>
      </c>
      <c r="E18" s="270"/>
      <c r="F18" s="59">
        <f t="shared" si="4"/>
        <v>0</v>
      </c>
      <c r="G18" s="74"/>
      <c r="H18" s="62"/>
      <c r="I18" s="63"/>
      <c r="J18" s="127"/>
      <c r="K18" s="94"/>
      <c r="L18" s="94"/>
      <c r="M18" s="113">
        <v>-1060.3</v>
      </c>
      <c r="N18" s="417"/>
      <c r="O18" s="410"/>
      <c r="P18" s="198"/>
      <c r="Q18" s="133"/>
      <c r="R18" s="105">
        <f t="shared" si="6"/>
        <v>-1060.3</v>
      </c>
      <c r="S18" s="196">
        <f t="shared" si="7"/>
        <v>-1060.3</v>
      </c>
      <c r="T18" s="64">
        <f t="shared" si="1"/>
        <v>-1060.3</v>
      </c>
      <c r="U18" s="64">
        <f t="shared" si="2"/>
        <v>0</v>
      </c>
      <c r="V18" s="132">
        <f t="shared" si="3"/>
        <v>0</v>
      </c>
    </row>
    <row r="19" spans="1:57" s="15" customFormat="1" ht="36" customHeight="1">
      <c r="A19" s="12" t="s">
        <v>105</v>
      </c>
      <c r="B19" s="154" t="s">
        <v>113</v>
      </c>
      <c r="C19" s="155" t="s">
        <v>129</v>
      </c>
      <c r="D19" s="235" t="s">
        <v>142</v>
      </c>
      <c r="E19" s="276">
        <f>SUM(E20+E21+E22)</f>
        <v>33654.3</v>
      </c>
      <c r="F19" s="156">
        <f t="shared" si="4"/>
        <v>32599.1</v>
      </c>
      <c r="G19" s="166">
        <f>SUM(G20+G21+G22)</f>
        <v>32599.1</v>
      </c>
      <c r="H19" s="166">
        <f>SUM(H20+H21+H22)</f>
        <v>0</v>
      </c>
      <c r="I19" s="167">
        <f>SUM(I20+I21+I22)</f>
        <v>0</v>
      </c>
      <c r="J19" s="166">
        <f aca="true" t="shared" si="10" ref="J19:Q19">SUM(J20+J21+J22)</f>
        <v>0</v>
      </c>
      <c r="K19" s="166">
        <f t="shared" si="10"/>
        <v>0</v>
      </c>
      <c r="L19" s="166">
        <f t="shared" si="10"/>
        <v>549.1</v>
      </c>
      <c r="M19" s="166">
        <f t="shared" si="10"/>
        <v>0</v>
      </c>
      <c r="N19" s="183">
        <f t="shared" si="10"/>
        <v>0</v>
      </c>
      <c r="O19" s="169">
        <f t="shared" si="10"/>
        <v>0</v>
      </c>
      <c r="P19" s="167">
        <f t="shared" si="10"/>
        <v>0</v>
      </c>
      <c r="Q19" s="169">
        <f t="shared" si="10"/>
        <v>0</v>
      </c>
      <c r="R19" s="157">
        <f t="shared" si="6"/>
        <v>549.1</v>
      </c>
      <c r="S19" s="221">
        <f t="shared" si="7"/>
        <v>33148.2</v>
      </c>
      <c r="T19" s="160">
        <f aca="true" t="shared" si="11" ref="T19:T49">SUM(G19+J19+K19+L19+M19)</f>
        <v>33148.2</v>
      </c>
      <c r="U19" s="160">
        <f>SUM(H19+N19+O19+P19)</f>
        <v>0</v>
      </c>
      <c r="V19" s="222">
        <f t="shared" si="3"/>
        <v>0</v>
      </c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</row>
    <row r="20" spans="1:22" s="8" customFormat="1" ht="25.5" customHeight="1">
      <c r="A20" s="5"/>
      <c r="B20" s="79" t="s">
        <v>141</v>
      </c>
      <c r="C20" s="6" t="s">
        <v>129</v>
      </c>
      <c r="D20" s="234" t="s">
        <v>142</v>
      </c>
      <c r="E20" s="270">
        <v>26793</v>
      </c>
      <c r="F20" s="59">
        <f t="shared" si="4"/>
        <v>25797.8</v>
      </c>
      <c r="G20" s="62">
        <v>25797.8</v>
      </c>
      <c r="H20" s="62"/>
      <c r="I20" s="63"/>
      <c r="J20" s="131"/>
      <c r="K20" s="91"/>
      <c r="L20" s="91">
        <v>386.6</v>
      </c>
      <c r="M20" s="104"/>
      <c r="N20" s="391"/>
      <c r="O20" s="99"/>
      <c r="P20" s="197"/>
      <c r="Q20" s="135"/>
      <c r="R20" s="105">
        <f t="shared" si="6"/>
        <v>386.6</v>
      </c>
      <c r="S20" s="196">
        <f t="shared" si="7"/>
        <v>26184.399999999998</v>
      </c>
      <c r="T20" s="64">
        <f t="shared" si="11"/>
        <v>26184.399999999998</v>
      </c>
      <c r="U20" s="64">
        <f aca="true" t="shared" si="12" ref="U20:U38">SUM(H20+N20+O20+P20)</f>
        <v>0</v>
      </c>
      <c r="V20" s="132">
        <f t="shared" si="3"/>
        <v>0</v>
      </c>
    </row>
    <row r="21" spans="1:22" s="8" customFormat="1" ht="24.75" customHeight="1">
      <c r="A21" s="5"/>
      <c r="B21" s="79" t="s">
        <v>144</v>
      </c>
      <c r="C21" s="6" t="s">
        <v>129</v>
      </c>
      <c r="D21" s="234" t="s">
        <v>142</v>
      </c>
      <c r="E21" s="270">
        <v>4252.3</v>
      </c>
      <c r="F21" s="59">
        <f t="shared" si="4"/>
        <v>4192.3</v>
      </c>
      <c r="G21" s="62">
        <v>4192.3</v>
      </c>
      <c r="H21" s="62"/>
      <c r="I21" s="63"/>
      <c r="J21" s="131"/>
      <c r="K21" s="91"/>
      <c r="L21" s="91">
        <v>93</v>
      </c>
      <c r="M21" s="104"/>
      <c r="N21" s="142"/>
      <c r="O21" s="100"/>
      <c r="P21" s="132"/>
      <c r="Q21" s="135"/>
      <c r="R21" s="105">
        <f t="shared" si="6"/>
        <v>93</v>
      </c>
      <c r="S21" s="196">
        <f t="shared" si="7"/>
        <v>4285.3</v>
      </c>
      <c r="T21" s="64">
        <f t="shared" si="11"/>
        <v>4285.3</v>
      </c>
      <c r="U21" s="64">
        <f t="shared" si="12"/>
        <v>0</v>
      </c>
      <c r="V21" s="132">
        <f t="shared" si="3"/>
        <v>0</v>
      </c>
    </row>
    <row r="22" spans="1:22" s="8" customFormat="1" ht="25.5" customHeight="1">
      <c r="A22" s="5"/>
      <c r="B22" s="79" t="s">
        <v>145</v>
      </c>
      <c r="C22" s="6" t="s">
        <v>129</v>
      </c>
      <c r="D22" s="234" t="s">
        <v>142</v>
      </c>
      <c r="E22" s="270">
        <v>2609</v>
      </c>
      <c r="F22" s="59">
        <f t="shared" si="4"/>
        <v>2609</v>
      </c>
      <c r="G22" s="62">
        <v>2609</v>
      </c>
      <c r="H22" s="62"/>
      <c r="I22" s="63"/>
      <c r="J22" s="131"/>
      <c r="K22" s="91"/>
      <c r="L22" s="91">
        <v>69.5</v>
      </c>
      <c r="M22" s="104"/>
      <c r="N22" s="142"/>
      <c r="O22" s="100"/>
      <c r="P22" s="132"/>
      <c r="Q22" s="135"/>
      <c r="R22" s="105">
        <f t="shared" si="6"/>
        <v>69.5</v>
      </c>
      <c r="S22" s="196">
        <f t="shared" si="7"/>
        <v>2678.5</v>
      </c>
      <c r="T22" s="64">
        <f t="shared" si="11"/>
        <v>2678.5</v>
      </c>
      <c r="U22" s="64">
        <f t="shared" si="12"/>
        <v>0</v>
      </c>
      <c r="V22" s="132">
        <f t="shared" si="3"/>
        <v>0</v>
      </c>
    </row>
    <row r="23" spans="1:22" s="15" customFormat="1" ht="32.25" customHeight="1">
      <c r="A23" s="12" t="s">
        <v>114</v>
      </c>
      <c r="B23" s="154" t="s">
        <v>19</v>
      </c>
      <c r="C23" s="155" t="s">
        <v>129</v>
      </c>
      <c r="D23" s="235" t="s">
        <v>171</v>
      </c>
      <c r="E23" s="269">
        <v>0</v>
      </c>
      <c r="F23" s="165">
        <f>SUM(F24)</f>
        <v>4356</v>
      </c>
      <c r="G23" s="166">
        <f>SUM(G24)</f>
        <v>4356</v>
      </c>
      <c r="H23" s="166">
        <f>SUM(H24)</f>
        <v>0</v>
      </c>
      <c r="I23" s="167">
        <f>SUM(I24)</f>
        <v>0</v>
      </c>
      <c r="J23" s="166">
        <f aca="true" t="shared" si="13" ref="J23:Q23">SUM(J24)</f>
        <v>0</v>
      </c>
      <c r="K23" s="166">
        <f t="shared" si="13"/>
        <v>0</v>
      </c>
      <c r="L23" s="166">
        <f t="shared" si="13"/>
        <v>0</v>
      </c>
      <c r="M23" s="168"/>
      <c r="N23" s="183">
        <f t="shared" si="13"/>
        <v>0</v>
      </c>
      <c r="O23" s="169">
        <f t="shared" si="13"/>
        <v>0</v>
      </c>
      <c r="P23" s="167">
        <f t="shared" si="13"/>
        <v>0</v>
      </c>
      <c r="Q23" s="169">
        <f t="shared" si="13"/>
        <v>0</v>
      </c>
      <c r="R23" s="159">
        <f t="shared" si="6"/>
        <v>0</v>
      </c>
      <c r="S23" s="221">
        <f t="shared" si="7"/>
        <v>4356</v>
      </c>
      <c r="T23" s="160">
        <f t="shared" si="11"/>
        <v>4356</v>
      </c>
      <c r="U23" s="160">
        <f>SUM(H23+K23+L23+M23+N23)</f>
        <v>0</v>
      </c>
      <c r="V23" s="222">
        <f t="shared" si="3"/>
        <v>0</v>
      </c>
    </row>
    <row r="24" spans="1:22" s="8" customFormat="1" ht="21" customHeight="1">
      <c r="A24" s="5"/>
      <c r="B24" s="79" t="s">
        <v>375</v>
      </c>
      <c r="C24" s="6" t="s">
        <v>129</v>
      </c>
      <c r="D24" s="234" t="s">
        <v>171</v>
      </c>
      <c r="E24" s="270">
        <v>0</v>
      </c>
      <c r="F24" s="87">
        <f>SUM(G24:I24)</f>
        <v>4356</v>
      </c>
      <c r="G24" s="62">
        <v>4356</v>
      </c>
      <c r="H24" s="62"/>
      <c r="I24" s="63"/>
      <c r="J24" s="131"/>
      <c r="K24" s="91"/>
      <c r="L24" s="91"/>
      <c r="M24" s="104"/>
      <c r="N24" s="142"/>
      <c r="O24" s="100"/>
      <c r="P24" s="132"/>
      <c r="Q24" s="135"/>
      <c r="R24" s="105">
        <f t="shared" si="6"/>
        <v>0</v>
      </c>
      <c r="S24" s="196">
        <f t="shared" si="7"/>
        <v>4356</v>
      </c>
      <c r="T24" s="64">
        <f t="shared" si="11"/>
        <v>4356</v>
      </c>
      <c r="U24" s="64">
        <f t="shared" si="12"/>
        <v>0</v>
      </c>
      <c r="V24" s="132">
        <f t="shared" si="3"/>
        <v>0</v>
      </c>
    </row>
    <row r="25" spans="1:22" s="15" customFormat="1" ht="24.75" customHeight="1">
      <c r="A25" s="12" t="s">
        <v>114</v>
      </c>
      <c r="B25" s="154" t="s">
        <v>283</v>
      </c>
      <c r="C25" s="155" t="s">
        <v>129</v>
      </c>
      <c r="D25" s="235" t="s">
        <v>147</v>
      </c>
      <c r="E25" s="276">
        <f>SUM(E26)</f>
        <v>1630</v>
      </c>
      <c r="F25" s="156">
        <f>SUM(G25:I25)</f>
        <v>1630</v>
      </c>
      <c r="G25" s="166">
        <f>SUM(G26)</f>
        <v>1630</v>
      </c>
      <c r="H25" s="166">
        <f>SUM(H26)</f>
        <v>0</v>
      </c>
      <c r="I25" s="167">
        <f>SUM(I26)</f>
        <v>0</v>
      </c>
      <c r="J25" s="166">
        <f aca="true" t="shared" si="14" ref="J25:Q25">SUM(J26)</f>
        <v>0</v>
      </c>
      <c r="K25" s="166">
        <f t="shared" si="14"/>
        <v>0</v>
      </c>
      <c r="L25" s="166">
        <f t="shared" si="14"/>
        <v>0</v>
      </c>
      <c r="M25" s="168"/>
      <c r="N25" s="183">
        <f t="shared" si="14"/>
        <v>0</v>
      </c>
      <c r="O25" s="169">
        <f t="shared" si="14"/>
        <v>0</v>
      </c>
      <c r="P25" s="167">
        <f t="shared" si="14"/>
        <v>0</v>
      </c>
      <c r="Q25" s="169">
        <f t="shared" si="14"/>
        <v>0</v>
      </c>
      <c r="R25" s="157">
        <f t="shared" si="6"/>
        <v>0</v>
      </c>
      <c r="S25" s="221">
        <f t="shared" si="7"/>
        <v>1630</v>
      </c>
      <c r="T25" s="160">
        <f t="shared" si="11"/>
        <v>1630</v>
      </c>
      <c r="U25" s="160">
        <f>SUM(H25+K25+L25+M25+N25)</f>
        <v>0</v>
      </c>
      <c r="V25" s="222">
        <f t="shared" si="3"/>
        <v>0</v>
      </c>
    </row>
    <row r="26" spans="1:22" s="8" customFormat="1" ht="24.75" customHeight="1">
      <c r="A26" s="5"/>
      <c r="B26" s="79" t="s">
        <v>146</v>
      </c>
      <c r="C26" s="6" t="s">
        <v>129</v>
      </c>
      <c r="D26" s="234" t="s">
        <v>147</v>
      </c>
      <c r="E26" s="270">
        <v>1630</v>
      </c>
      <c r="F26" s="59">
        <f>SUM(G26:I26)</f>
        <v>1630</v>
      </c>
      <c r="G26" s="62">
        <v>1630</v>
      </c>
      <c r="H26" s="62"/>
      <c r="I26" s="63"/>
      <c r="J26" s="131"/>
      <c r="K26" s="91"/>
      <c r="L26" s="91"/>
      <c r="M26" s="104"/>
      <c r="N26" s="142"/>
      <c r="O26" s="100"/>
      <c r="P26" s="132"/>
      <c r="Q26" s="135"/>
      <c r="R26" s="105">
        <f t="shared" si="6"/>
        <v>0</v>
      </c>
      <c r="S26" s="196">
        <f t="shared" si="7"/>
        <v>1630</v>
      </c>
      <c r="T26" s="64">
        <f t="shared" si="11"/>
        <v>1630</v>
      </c>
      <c r="U26" s="64">
        <f>SUM(H26+N26+O26+P26)</f>
        <v>0</v>
      </c>
      <c r="V26" s="132">
        <f t="shared" si="3"/>
        <v>0</v>
      </c>
    </row>
    <row r="27" spans="1:22" s="15" customFormat="1" ht="28.5" customHeight="1">
      <c r="A27" s="12" t="s">
        <v>115</v>
      </c>
      <c r="B27" s="154" t="s">
        <v>284</v>
      </c>
      <c r="C27" s="155" t="s">
        <v>129</v>
      </c>
      <c r="D27" s="235" t="s">
        <v>149</v>
      </c>
      <c r="E27" s="276">
        <f>SUM(E28)</f>
        <v>3000</v>
      </c>
      <c r="F27" s="156">
        <f>SUM(G27:I27)</f>
        <v>1163.9</v>
      </c>
      <c r="G27" s="166">
        <f>SUM(G28)</f>
        <v>1163.9</v>
      </c>
      <c r="H27" s="166">
        <f>SUM(H28)</f>
        <v>0</v>
      </c>
      <c r="I27" s="167">
        <f>SUM(I28)</f>
        <v>0</v>
      </c>
      <c r="J27" s="166">
        <f aca="true" t="shared" si="15" ref="J27:Q27">SUM(J28)</f>
        <v>0</v>
      </c>
      <c r="K27" s="166">
        <f t="shared" si="15"/>
        <v>0</v>
      </c>
      <c r="L27" s="166">
        <f t="shared" si="15"/>
        <v>0</v>
      </c>
      <c r="M27" s="166">
        <f t="shared" si="15"/>
        <v>-418.3</v>
      </c>
      <c r="N27" s="183">
        <f t="shared" si="15"/>
        <v>0</v>
      </c>
      <c r="O27" s="169">
        <f t="shared" si="15"/>
        <v>0</v>
      </c>
      <c r="P27" s="167">
        <f t="shared" si="15"/>
        <v>0</v>
      </c>
      <c r="Q27" s="169">
        <f t="shared" si="15"/>
        <v>0</v>
      </c>
      <c r="R27" s="157">
        <f t="shared" si="6"/>
        <v>-418.3</v>
      </c>
      <c r="S27" s="221">
        <f t="shared" si="7"/>
        <v>745.6000000000001</v>
      </c>
      <c r="T27" s="160">
        <f t="shared" si="11"/>
        <v>745.6000000000001</v>
      </c>
      <c r="U27" s="64">
        <f t="shared" si="12"/>
        <v>0</v>
      </c>
      <c r="V27" s="222">
        <f t="shared" si="3"/>
        <v>0</v>
      </c>
    </row>
    <row r="28" spans="1:22" s="8" customFormat="1" ht="21.75" customHeight="1">
      <c r="A28" s="5"/>
      <c r="B28" s="79" t="s">
        <v>148</v>
      </c>
      <c r="C28" s="6" t="s">
        <v>129</v>
      </c>
      <c r="D28" s="234" t="s">
        <v>149</v>
      </c>
      <c r="E28" s="270">
        <v>3000</v>
      </c>
      <c r="F28" s="59">
        <f>SUM(G28:I28)</f>
        <v>1163.9</v>
      </c>
      <c r="G28" s="62">
        <v>1163.9</v>
      </c>
      <c r="H28" s="62"/>
      <c r="I28" s="63"/>
      <c r="J28" s="131"/>
      <c r="K28" s="91"/>
      <c r="L28" s="91"/>
      <c r="M28" s="260">
        <v>-418.3</v>
      </c>
      <c r="N28" s="142"/>
      <c r="O28" s="100"/>
      <c r="P28" s="132"/>
      <c r="Q28" s="135"/>
      <c r="R28" s="105">
        <f t="shared" si="6"/>
        <v>-418.3</v>
      </c>
      <c r="S28" s="196">
        <f t="shared" si="7"/>
        <v>745.6000000000001</v>
      </c>
      <c r="T28" s="64">
        <f t="shared" si="11"/>
        <v>745.6000000000001</v>
      </c>
      <c r="U28" s="64">
        <f t="shared" si="12"/>
        <v>0</v>
      </c>
      <c r="V28" s="132">
        <f t="shared" si="3"/>
        <v>0</v>
      </c>
    </row>
    <row r="29" spans="1:22" s="15" customFormat="1" ht="27" customHeight="1">
      <c r="A29" s="12" t="s">
        <v>116</v>
      </c>
      <c r="B29" s="154" t="s">
        <v>327</v>
      </c>
      <c r="C29" s="155" t="s">
        <v>129</v>
      </c>
      <c r="D29" s="235" t="s">
        <v>150</v>
      </c>
      <c r="E29" s="269">
        <f>SUM(E30+E31+E32+E33+E34+E35+E36+E37+E38)</f>
        <v>38153.200000000004</v>
      </c>
      <c r="F29" s="165">
        <f>SUM(F30+F31+F34+F35+F36+F37+F39+F40+F38+F33)</f>
        <v>38926.2</v>
      </c>
      <c r="G29" s="166">
        <f>SUM(G30+G31+G34+G35+G36+G37+G39+G40+G38+G33)</f>
        <v>26221.100000000002</v>
      </c>
      <c r="H29" s="166">
        <f>SUM(H30+H31+H34+H35+H36+H37+H39+H40+H38+H33)</f>
        <v>12691.8</v>
      </c>
      <c r="I29" s="167">
        <f>SUM(I30+I31+I34+I35+I36+I37+I39+I40+I38+I33)</f>
        <v>13.3</v>
      </c>
      <c r="J29" s="165">
        <f aca="true" t="shared" si="16" ref="J29:Q29">SUM(J30+J31+J34+J35+J36+J37+J39+J40+J38+J33)</f>
        <v>0</v>
      </c>
      <c r="K29" s="166">
        <f t="shared" si="16"/>
        <v>0</v>
      </c>
      <c r="L29" s="168">
        <f t="shared" si="16"/>
        <v>630.2</v>
      </c>
      <c r="M29" s="167">
        <f t="shared" si="16"/>
        <v>132.3</v>
      </c>
      <c r="N29" s="418">
        <f t="shared" si="16"/>
        <v>453</v>
      </c>
      <c r="O29" s="192">
        <f t="shared" si="16"/>
        <v>0</v>
      </c>
      <c r="P29" s="191">
        <f t="shared" si="16"/>
        <v>0</v>
      </c>
      <c r="Q29" s="169">
        <f t="shared" si="16"/>
        <v>0</v>
      </c>
      <c r="R29" s="157">
        <f t="shared" si="6"/>
        <v>1215.5</v>
      </c>
      <c r="S29" s="221">
        <f t="shared" si="7"/>
        <v>40141.700000000004</v>
      </c>
      <c r="T29" s="160">
        <f t="shared" si="11"/>
        <v>26983.600000000002</v>
      </c>
      <c r="U29" s="160">
        <f>SUM(H29+N29+O29+P29)</f>
        <v>13144.8</v>
      </c>
      <c r="V29" s="222">
        <f t="shared" si="3"/>
        <v>13.3</v>
      </c>
    </row>
    <row r="30" spans="1:22" s="8" customFormat="1" ht="21.75" customHeight="1">
      <c r="A30" s="5"/>
      <c r="B30" s="79" t="s">
        <v>188</v>
      </c>
      <c r="C30" s="6" t="s">
        <v>129</v>
      </c>
      <c r="D30" s="234" t="s">
        <v>150</v>
      </c>
      <c r="E30" s="270">
        <v>23591</v>
      </c>
      <c r="F30" s="59">
        <f>SUM(G30:I30)</f>
        <v>22354</v>
      </c>
      <c r="G30" s="62">
        <v>22340.7</v>
      </c>
      <c r="H30" s="62"/>
      <c r="I30" s="63">
        <v>13.3</v>
      </c>
      <c r="J30" s="131"/>
      <c r="K30" s="91"/>
      <c r="L30" s="91">
        <v>274.5</v>
      </c>
      <c r="M30" s="132"/>
      <c r="N30" s="142"/>
      <c r="O30" s="100"/>
      <c r="P30" s="132"/>
      <c r="Q30" s="135"/>
      <c r="R30" s="105">
        <f t="shared" si="6"/>
        <v>274.5</v>
      </c>
      <c r="S30" s="196">
        <f t="shared" si="7"/>
        <v>22628.5</v>
      </c>
      <c r="T30" s="64">
        <f t="shared" si="11"/>
        <v>22615.2</v>
      </c>
      <c r="U30" s="64">
        <f t="shared" si="12"/>
        <v>0</v>
      </c>
      <c r="V30" s="132">
        <f t="shared" si="3"/>
        <v>13.3</v>
      </c>
    </row>
    <row r="31" spans="1:22" s="8" customFormat="1" ht="33.75" customHeight="1">
      <c r="A31" s="5"/>
      <c r="B31" s="79" t="s">
        <v>190</v>
      </c>
      <c r="C31" s="6" t="s">
        <v>129</v>
      </c>
      <c r="D31" s="234" t="s">
        <v>150</v>
      </c>
      <c r="E31" s="270">
        <v>1881</v>
      </c>
      <c r="F31" s="59">
        <f>SUM(G31:I31)</f>
        <v>2525</v>
      </c>
      <c r="G31" s="62">
        <v>2525</v>
      </c>
      <c r="H31" s="62"/>
      <c r="I31" s="63"/>
      <c r="J31" s="131"/>
      <c r="K31" s="91"/>
      <c r="L31" s="91">
        <v>355.7</v>
      </c>
      <c r="M31" s="132"/>
      <c r="N31" s="142"/>
      <c r="O31" s="100"/>
      <c r="P31" s="132"/>
      <c r="Q31" s="135"/>
      <c r="R31" s="105">
        <f t="shared" si="6"/>
        <v>355.7</v>
      </c>
      <c r="S31" s="196">
        <f t="shared" si="7"/>
        <v>2880.7</v>
      </c>
      <c r="T31" s="64">
        <f t="shared" si="11"/>
        <v>2880.7</v>
      </c>
      <c r="U31" s="64">
        <f t="shared" si="12"/>
        <v>0</v>
      </c>
      <c r="V31" s="132">
        <f t="shared" si="3"/>
        <v>0</v>
      </c>
    </row>
    <row r="32" spans="1:22" s="8" customFormat="1" ht="20.25" customHeight="1">
      <c r="A32" s="5"/>
      <c r="B32" s="79" t="s">
        <v>336</v>
      </c>
      <c r="C32" s="6" t="s">
        <v>129</v>
      </c>
      <c r="D32" s="234" t="s">
        <v>150</v>
      </c>
      <c r="E32" s="270"/>
      <c r="F32" s="59"/>
      <c r="G32" s="62"/>
      <c r="H32" s="62"/>
      <c r="I32" s="63"/>
      <c r="J32" s="131"/>
      <c r="K32" s="91"/>
      <c r="L32" s="91"/>
      <c r="M32" s="132"/>
      <c r="N32" s="142"/>
      <c r="O32" s="100"/>
      <c r="P32" s="132"/>
      <c r="Q32" s="135"/>
      <c r="R32" s="105">
        <f t="shared" si="6"/>
        <v>0</v>
      </c>
      <c r="S32" s="196">
        <f t="shared" si="7"/>
        <v>0</v>
      </c>
      <c r="T32" s="64">
        <f t="shared" si="11"/>
        <v>0</v>
      </c>
      <c r="U32" s="64">
        <f t="shared" si="12"/>
        <v>0</v>
      </c>
      <c r="V32" s="132">
        <f t="shared" si="3"/>
        <v>0</v>
      </c>
    </row>
    <row r="33" spans="1:22" s="8" customFormat="1" ht="21.75" customHeight="1">
      <c r="A33" s="5"/>
      <c r="B33" s="79" t="s">
        <v>189</v>
      </c>
      <c r="C33" s="6" t="s">
        <v>129</v>
      </c>
      <c r="D33" s="234" t="s">
        <v>150</v>
      </c>
      <c r="E33" s="270"/>
      <c r="F33" s="59">
        <f aca="true" t="shared" si="17" ref="F33:F40">SUM(G33:I33)</f>
        <v>10.6</v>
      </c>
      <c r="G33" s="62"/>
      <c r="H33" s="62">
        <v>10.6</v>
      </c>
      <c r="I33" s="63"/>
      <c r="J33" s="131"/>
      <c r="K33" s="91"/>
      <c r="L33" s="91"/>
      <c r="M33" s="132"/>
      <c r="N33" s="142"/>
      <c r="O33" s="100"/>
      <c r="P33" s="132"/>
      <c r="Q33" s="135"/>
      <c r="R33" s="105">
        <f t="shared" si="6"/>
        <v>0</v>
      </c>
      <c r="S33" s="196">
        <f t="shared" si="7"/>
        <v>10.6</v>
      </c>
      <c r="T33" s="64">
        <f t="shared" si="11"/>
        <v>0</v>
      </c>
      <c r="U33" s="64">
        <f>SUM(H33+N33+O33+P33)</f>
        <v>10.6</v>
      </c>
      <c r="V33" s="132">
        <f t="shared" si="3"/>
        <v>0</v>
      </c>
    </row>
    <row r="34" spans="1:22" s="8" customFormat="1" ht="22.5" customHeight="1">
      <c r="A34" s="5"/>
      <c r="B34" s="79" t="s">
        <v>152</v>
      </c>
      <c r="C34" s="6" t="s">
        <v>129</v>
      </c>
      <c r="D34" s="234" t="s">
        <v>150</v>
      </c>
      <c r="E34" s="270"/>
      <c r="F34" s="59">
        <f t="shared" si="17"/>
        <v>1355.4</v>
      </c>
      <c r="G34" s="62">
        <v>1355.4</v>
      </c>
      <c r="H34" s="62"/>
      <c r="I34" s="63"/>
      <c r="J34" s="104"/>
      <c r="K34" s="91"/>
      <c r="L34" s="91"/>
      <c r="M34" s="132">
        <v>132.3</v>
      </c>
      <c r="N34" s="142"/>
      <c r="O34" s="100"/>
      <c r="P34" s="132"/>
      <c r="Q34" s="135"/>
      <c r="R34" s="105">
        <f t="shared" si="6"/>
        <v>132.3</v>
      </c>
      <c r="S34" s="196">
        <f t="shared" si="7"/>
        <v>1487.7</v>
      </c>
      <c r="T34" s="64">
        <f t="shared" si="11"/>
        <v>1487.7</v>
      </c>
      <c r="U34" s="64">
        <f t="shared" si="12"/>
        <v>0</v>
      </c>
      <c r="V34" s="132">
        <f t="shared" si="3"/>
        <v>0</v>
      </c>
    </row>
    <row r="35" spans="1:22" s="8" customFormat="1" ht="35.25" customHeight="1">
      <c r="A35" s="5"/>
      <c r="B35" s="79" t="s">
        <v>121</v>
      </c>
      <c r="C35" s="6" t="s">
        <v>129</v>
      </c>
      <c r="D35" s="234" t="s">
        <v>150</v>
      </c>
      <c r="E35" s="270">
        <v>5876.3</v>
      </c>
      <c r="F35" s="59">
        <f t="shared" si="17"/>
        <v>5876.3</v>
      </c>
      <c r="G35" s="62"/>
      <c r="H35" s="62">
        <v>5876.3</v>
      </c>
      <c r="I35" s="63"/>
      <c r="J35" s="131"/>
      <c r="K35" s="91"/>
      <c r="L35" s="91"/>
      <c r="M35" s="132"/>
      <c r="N35" s="142">
        <v>453</v>
      </c>
      <c r="O35" s="100"/>
      <c r="P35" s="132"/>
      <c r="Q35" s="135"/>
      <c r="R35" s="105">
        <f t="shared" si="6"/>
        <v>453</v>
      </c>
      <c r="S35" s="196">
        <f t="shared" si="7"/>
        <v>6329.3</v>
      </c>
      <c r="T35" s="64">
        <f t="shared" si="11"/>
        <v>0</v>
      </c>
      <c r="U35" s="64">
        <f t="shared" si="12"/>
        <v>6329.3</v>
      </c>
      <c r="V35" s="132">
        <f t="shared" si="3"/>
        <v>0</v>
      </c>
    </row>
    <row r="36" spans="1:22" s="8" customFormat="1" ht="36.75" customHeight="1">
      <c r="A36" s="5"/>
      <c r="B36" s="79" t="s">
        <v>46</v>
      </c>
      <c r="C36" s="6" t="s">
        <v>129</v>
      </c>
      <c r="D36" s="234" t="s">
        <v>150</v>
      </c>
      <c r="E36" s="270">
        <v>4391</v>
      </c>
      <c r="F36" s="59">
        <f t="shared" si="17"/>
        <v>4391</v>
      </c>
      <c r="G36" s="62"/>
      <c r="H36" s="62">
        <v>4391</v>
      </c>
      <c r="I36" s="63"/>
      <c r="J36" s="131"/>
      <c r="K36" s="91"/>
      <c r="L36" s="91"/>
      <c r="M36" s="132"/>
      <c r="N36" s="142"/>
      <c r="O36" s="100"/>
      <c r="P36" s="132"/>
      <c r="Q36" s="135"/>
      <c r="R36" s="105">
        <f t="shared" si="6"/>
        <v>0</v>
      </c>
      <c r="S36" s="196">
        <f t="shared" si="7"/>
        <v>4391</v>
      </c>
      <c r="T36" s="64">
        <f t="shared" si="11"/>
        <v>0</v>
      </c>
      <c r="U36" s="64">
        <f t="shared" si="12"/>
        <v>4391</v>
      </c>
      <c r="V36" s="132">
        <f t="shared" si="3"/>
        <v>0</v>
      </c>
    </row>
    <row r="37" spans="1:22" s="8" customFormat="1" ht="36" customHeight="1">
      <c r="A37" s="5"/>
      <c r="B37" s="79" t="s">
        <v>47</v>
      </c>
      <c r="C37" s="6" t="s">
        <v>129</v>
      </c>
      <c r="D37" s="234" t="s">
        <v>150</v>
      </c>
      <c r="E37" s="270">
        <v>2395.9</v>
      </c>
      <c r="F37" s="59">
        <f t="shared" si="17"/>
        <v>2395.9</v>
      </c>
      <c r="G37" s="74"/>
      <c r="H37" s="74">
        <v>2395.9</v>
      </c>
      <c r="I37" s="75"/>
      <c r="J37" s="131"/>
      <c r="K37" s="91"/>
      <c r="L37" s="91"/>
      <c r="M37" s="132"/>
      <c r="N37" s="142"/>
      <c r="O37" s="100"/>
      <c r="P37" s="132"/>
      <c r="Q37" s="135"/>
      <c r="R37" s="105">
        <f t="shared" si="6"/>
        <v>0</v>
      </c>
      <c r="S37" s="196">
        <f t="shared" si="7"/>
        <v>2395.9</v>
      </c>
      <c r="T37" s="64">
        <f t="shared" si="11"/>
        <v>0</v>
      </c>
      <c r="U37" s="64">
        <f t="shared" si="12"/>
        <v>2395.9</v>
      </c>
      <c r="V37" s="132">
        <f t="shared" si="3"/>
        <v>0</v>
      </c>
    </row>
    <row r="38" spans="1:22" s="8" customFormat="1" ht="35.25" customHeight="1">
      <c r="A38" s="5"/>
      <c r="B38" s="79" t="s">
        <v>300</v>
      </c>
      <c r="C38" s="6" t="s">
        <v>129</v>
      </c>
      <c r="D38" s="234" t="s">
        <v>150</v>
      </c>
      <c r="E38" s="270">
        <v>18</v>
      </c>
      <c r="F38" s="59">
        <f t="shared" si="17"/>
        <v>18</v>
      </c>
      <c r="G38" s="74"/>
      <c r="H38" s="74">
        <v>18</v>
      </c>
      <c r="I38" s="75"/>
      <c r="J38" s="131"/>
      <c r="K38" s="91"/>
      <c r="L38" s="91"/>
      <c r="M38" s="132"/>
      <c r="N38" s="142"/>
      <c r="O38" s="100"/>
      <c r="P38" s="132"/>
      <c r="Q38" s="135"/>
      <c r="R38" s="105">
        <f t="shared" si="6"/>
        <v>0</v>
      </c>
      <c r="S38" s="196">
        <f t="shared" si="7"/>
        <v>18</v>
      </c>
      <c r="T38" s="64">
        <f t="shared" si="11"/>
        <v>0</v>
      </c>
      <c r="U38" s="64">
        <f t="shared" si="12"/>
        <v>18</v>
      </c>
      <c r="V38" s="132">
        <f t="shared" si="3"/>
        <v>0</v>
      </c>
    </row>
    <row r="39" spans="1:22" s="8" customFormat="1" ht="31.5" customHeight="1" hidden="1">
      <c r="A39" s="12"/>
      <c r="B39" s="79" t="s">
        <v>154</v>
      </c>
      <c r="C39" s="6" t="s">
        <v>129</v>
      </c>
      <c r="D39" s="234" t="s">
        <v>150</v>
      </c>
      <c r="E39" s="270"/>
      <c r="F39" s="59">
        <f t="shared" si="17"/>
        <v>0</v>
      </c>
      <c r="G39" s="74">
        <v>0</v>
      </c>
      <c r="H39" s="74">
        <v>0</v>
      </c>
      <c r="I39" s="75">
        <v>0</v>
      </c>
      <c r="J39" s="131"/>
      <c r="K39" s="91"/>
      <c r="L39" s="91"/>
      <c r="M39" s="132"/>
      <c r="N39" s="142"/>
      <c r="O39" s="100"/>
      <c r="P39" s="132"/>
      <c r="Q39" s="135"/>
      <c r="R39" s="105">
        <f t="shared" si="6"/>
        <v>0</v>
      </c>
      <c r="S39" s="196">
        <f t="shared" si="7"/>
        <v>0</v>
      </c>
      <c r="T39" s="64">
        <f t="shared" si="11"/>
        <v>0</v>
      </c>
      <c r="U39" s="64">
        <f>SUM(H39+K39+L39+M39+N39)</f>
        <v>0</v>
      </c>
      <c r="V39" s="132">
        <f t="shared" si="3"/>
        <v>0</v>
      </c>
    </row>
    <row r="40" spans="1:22" s="8" customFormat="1" ht="19.5" customHeight="1" hidden="1">
      <c r="A40" s="12"/>
      <c r="B40" s="79" t="s">
        <v>302</v>
      </c>
      <c r="C40" s="6" t="s">
        <v>129</v>
      </c>
      <c r="D40" s="234" t="s">
        <v>150</v>
      </c>
      <c r="E40" s="270"/>
      <c r="F40" s="59">
        <f t="shared" si="17"/>
        <v>0</v>
      </c>
      <c r="G40" s="66">
        <v>0</v>
      </c>
      <c r="H40" s="66"/>
      <c r="I40" s="67"/>
      <c r="J40" s="131"/>
      <c r="K40" s="91"/>
      <c r="L40" s="91"/>
      <c r="M40" s="132"/>
      <c r="N40" s="390"/>
      <c r="O40" s="200"/>
      <c r="P40" s="151"/>
      <c r="Q40" s="135"/>
      <c r="R40" s="105">
        <f t="shared" si="6"/>
        <v>0</v>
      </c>
      <c r="S40" s="196">
        <f t="shared" si="7"/>
        <v>0</v>
      </c>
      <c r="T40" s="64">
        <f t="shared" si="11"/>
        <v>0</v>
      </c>
      <c r="U40" s="64">
        <f>SUM(H40+K40+L40+M40+N40)</f>
        <v>0</v>
      </c>
      <c r="V40" s="132">
        <f t="shared" si="3"/>
        <v>0</v>
      </c>
    </row>
    <row r="41" spans="1:22" s="8" customFormat="1" ht="36.75" customHeight="1">
      <c r="A41" s="12" t="s">
        <v>155</v>
      </c>
      <c r="B41" s="154" t="s">
        <v>156</v>
      </c>
      <c r="C41" s="155" t="s">
        <v>134</v>
      </c>
      <c r="D41" s="235" t="s">
        <v>130</v>
      </c>
      <c r="E41" s="269">
        <f>SUM(E42+E50)</f>
        <v>117596</v>
      </c>
      <c r="F41" s="165">
        <f aca="true" t="shared" si="18" ref="F41:Q41">SUM(F42+F50)</f>
        <v>120389.40000000001</v>
      </c>
      <c r="G41" s="166">
        <f t="shared" si="18"/>
        <v>106179.40000000001</v>
      </c>
      <c r="H41" s="166">
        <f t="shared" si="18"/>
        <v>14210</v>
      </c>
      <c r="I41" s="167">
        <f t="shared" si="18"/>
        <v>0</v>
      </c>
      <c r="J41" s="166">
        <f t="shared" si="18"/>
        <v>0</v>
      </c>
      <c r="K41" s="166">
        <f t="shared" si="18"/>
        <v>0</v>
      </c>
      <c r="L41" s="166">
        <f t="shared" si="18"/>
        <v>5833.700000000001</v>
      </c>
      <c r="M41" s="168">
        <f t="shared" si="18"/>
        <v>0</v>
      </c>
      <c r="N41" s="183">
        <f t="shared" si="18"/>
        <v>0</v>
      </c>
      <c r="O41" s="169">
        <f t="shared" si="18"/>
        <v>0</v>
      </c>
      <c r="P41" s="167">
        <f t="shared" si="18"/>
        <v>0</v>
      </c>
      <c r="Q41" s="169">
        <f t="shared" si="18"/>
        <v>0</v>
      </c>
      <c r="R41" s="157">
        <f t="shared" si="6"/>
        <v>5833.700000000001</v>
      </c>
      <c r="S41" s="221">
        <f t="shared" si="7"/>
        <v>126223.1</v>
      </c>
      <c r="T41" s="160">
        <f t="shared" si="11"/>
        <v>112013.1</v>
      </c>
      <c r="U41" s="160">
        <f>SUM(H41+N41+O41+P41)</f>
        <v>14210</v>
      </c>
      <c r="V41" s="172">
        <f t="shared" si="3"/>
        <v>0</v>
      </c>
    </row>
    <row r="42" spans="1:22" s="8" customFormat="1" ht="23.25" customHeight="1">
      <c r="A42" s="12" t="s">
        <v>55</v>
      </c>
      <c r="B42" s="154" t="s">
        <v>285</v>
      </c>
      <c r="C42" s="155" t="s">
        <v>134</v>
      </c>
      <c r="D42" s="235" t="s">
        <v>132</v>
      </c>
      <c r="E42" s="269">
        <f>SUM(E43)</f>
        <v>112581</v>
      </c>
      <c r="F42" s="165">
        <f>SUM(F43+F48)</f>
        <v>115010.6</v>
      </c>
      <c r="G42" s="166">
        <f>SUM(G43+G48)</f>
        <v>100800.6</v>
      </c>
      <c r="H42" s="166">
        <f>SUM(H43+H48)</f>
        <v>14210</v>
      </c>
      <c r="I42" s="167">
        <f>SUM(I43+I48)</f>
        <v>0</v>
      </c>
      <c r="J42" s="171"/>
      <c r="K42" s="363">
        <f>SUM(K43)</f>
        <v>0</v>
      </c>
      <c r="L42" s="346">
        <f>SUM(L43)</f>
        <v>4608.8</v>
      </c>
      <c r="M42" s="321"/>
      <c r="N42" s="419"/>
      <c r="O42" s="411"/>
      <c r="P42" s="199"/>
      <c r="Q42" s="173"/>
      <c r="R42" s="157">
        <f t="shared" si="6"/>
        <v>4608.8</v>
      </c>
      <c r="S42" s="221">
        <f t="shared" si="7"/>
        <v>119619.40000000001</v>
      </c>
      <c r="T42" s="160">
        <f t="shared" si="11"/>
        <v>105409.40000000001</v>
      </c>
      <c r="U42" s="160">
        <f>SUM(H42+N42+O42+P42)</f>
        <v>14210</v>
      </c>
      <c r="V42" s="172">
        <f t="shared" si="3"/>
        <v>0</v>
      </c>
    </row>
    <row r="43" spans="1:22" s="11" customFormat="1" ht="21" customHeight="1">
      <c r="A43" s="9"/>
      <c r="B43" s="79" t="s">
        <v>303</v>
      </c>
      <c r="C43" s="6" t="s">
        <v>134</v>
      </c>
      <c r="D43" s="234" t="s">
        <v>132</v>
      </c>
      <c r="E43" s="270">
        <v>112581</v>
      </c>
      <c r="F43" s="59">
        <f aca="true" t="shared" si="19" ref="F43:F49">SUM(G43:I43)</f>
        <v>115010.6</v>
      </c>
      <c r="G43" s="62">
        <v>100800.6</v>
      </c>
      <c r="H43" s="62">
        <v>14210</v>
      </c>
      <c r="I43" s="63"/>
      <c r="J43" s="349"/>
      <c r="K43" s="131"/>
      <c r="L43" s="91">
        <v>4608.8</v>
      </c>
      <c r="M43" s="211"/>
      <c r="N43" s="420"/>
      <c r="O43" s="317"/>
      <c r="P43" s="211"/>
      <c r="Q43" s="136"/>
      <c r="R43" s="105">
        <f t="shared" si="6"/>
        <v>4608.8</v>
      </c>
      <c r="S43" s="196">
        <f t="shared" si="7"/>
        <v>119619.40000000001</v>
      </c>
      <c r="T43" s="64">
        <f t="shared" si="11"/>
        <v>105409.40000000001</v>
      </c>
      <c r="U43" s="64">
        <f>SUM(H43+N43+O43+P43)</f>
        <v>14210</v>
      </c>
      <c r="V43" s="132">
        <f t="shared" si="3"/>
        <v>0</v>
      </c>
    </row>
    <row r="44" spans="1:22" s="8" customFormat="1" ht="18" customHeight="1" hidden="1">
      <c r="A44" s="5"/>
      <c r="B44" s="79" t="s">
        <v>57</v>
      </c>
      <c r="C44" s="6" t="s">
        <v>134</v>
      </c>
      <c r="D44" s="234" t="s">
        <v>132</v>
      </c>
      <c r="E44" s="270"/>
      <c r="F44" s="55">
        <f t="shared" si="19"/>
        <v>0</v>
      </c>
      <c r="G44" s="29"/>
      <c r="H44" s="29"/>
      <c r="I44" s="56"/>
      <c r="J44" s="316"/>
      <c r="K44" s="347"/>
      <c r="L44" s="115"/>
      <c r="M44" s="348"/>
      <c r="N44" s="421"/>
      <c r="O44" s="318"/>
      <c r="P44" s="50"/>
      <c r="Q44" s="116"/>
      <c r="R44" s="117">
        <f t="shared" si="6"/>
        <v>0</v>
      </c>
      <c r="S44" s="223">
        <f t="shared" si="7"/>
        <v>0</v>
      </c>
      <c r="T44" s="50">
        <f t="shared" si="11"/>
        <v>0</v>
      </c>
      <c r="U44" s="50">
        <f aca="true" t="shared" si="20" ref="U44:U49">SUM(H44+K44+L44+M44+N44)</f>
        <v>0</v>
      </c>
      <c r="V44" s="53">
        <f aca="true" t="shared" si="21" ref="V44:V49">SUM(I44+L44+M44+N44+P44)</f>
        <v>0</v>
      </c>
    </row>
    <row r="45" spans="1:22" s="8" customFormat="1" ht="32.25" customHeight="1" hidden="1">
      <c r="A45" s="5"/>
      <c r="B45" s="79" t="s">
        <v>58</v>
      </c>
      <c r="C45" s="6" t="s">
        <v>134</v>
      </c>
      <c r="D45" s="234" t="s">
        <v>132</v>
      </c>
      <c r="E45" s="270"/>
      <c r="F45" s="55">
        <f t="shared" si="19"/>
        <v>0</v>
      </c>
      <c r="G45" s="29"/>
      <c r="H45" s="29"/>
      <c r="I45" s="56"/>
      <c r="J45" s="116"/>
      <c r="K45" s="347"/>
      <c r="L45" s="115"/>
      <c r="M45" s="348"/>
      <c r="N45" s="422"/>
      <c r="O45" s="319"/>
      <c r="P45" s="115"/>
      <c r="Q45" s="116"/>
      <c r="R45" s="117">
        <f t="shared" si="6"/>
        <v>0</v>
      </c>
      <c r="S45" s="223">
        <f t="shared" si="7"/>
        <v>0</v>
      </c>
      <c r="T45" s="50">
        <f t="shared" si="11"/>
        <v>0</v>
      </c>
      <c r="U45" s="50">
        <f t="shared" si="20"/>
        <v>0</v>
      </c>
      <c r="V45" s="53">
        <f t="shared" si="21"/>
        <v>0</v>
      </c>
    </row>
    <row r="46" spans="1:22" s="8" customFormat="1" ht="32.25" customHeight="1" hidden="1">
      <c r="A46" s="5"/>
      <c r="B46" s="79" t="s">
        <v>59</v>
      </c>
      <c r="C46" s="6" t="s">
        <v>134</v>
      </c>
      <c r="D46" s="234" t="s">
        <v>132</v>
      </c>
      <c r="E46" s="270"/>
      <c r="F46" s="55">
        <f t="shared" si="19"/>
        <v>0</v>
      </c>
      <c r="G46" s="29"/>
      <c r="H46" s="29"/>
      <c r="I46" s="56"/>
      <c r="J46" s="116"/>
      <c r="K46" s="347"/>
      <c r="L46" s="115"/>
      <c r="M46" s="348"/>
      <c r="N46" s="422"/>
      <c r="O46" s="319"/>
      <c r="P46" s="115"/>
      <c r="Q46" s="116"/>
      <c r="R46" s="117">
        <f t="shared" si="6"/>
        <v>0</v>
      </c>
      <c r="S46" s="223">
        <f t="shared" si="7"/>
        <v>0</v>
      </c>
      <c r="T46" s="50">
        <f t="shared" si="11"/>
        <v>0</v>
      </c>
      <c r="U46" s="50">
        <f t="shared" si="20"/>
        <v>0</v>
      </c>
      <c r="V46" s="53">
        <f t="shared" si="21"/>
        <v>0</v>
      </c>
    </row>
    <row r="47" spans="1:22" s="8" customFormat="1" ht="24.75" customHeight="1" hidden="1">
      <c r="A47" s="5"/>
      <c r="B47" s="79" t="s">
        <v>60</v>
      </c>
      <c r="C47" s="6" t="s">
        <v>134</v>
      </c>
      <c r="D47" s="234" t="s">
        <v>132</v>
      </c>
      <c r="E47" s="270"/>
      <c r="F47" s="55">
        <f t="shared" si="19"/>
        <v>0</v>
      </c>
      <c r="G47" s="29"/>
      <c r="H47" s="29"/>
      <c r="I47" s="56"/>
      <c r="J47" s="116"/>
      <c r="K47" s="347"/>
      <c r="L47" s="115"/>
      <c r="M47" s="348"/>
      <c r="N47" s="422"/>
      <c r="O47" s="319"/>
      <c r="P47" s="115"/>
      <c r="Q47" s="116"/>
      <c r="R47" s="117">
        <f t="shared" si="6"/>
        <v>0</v>
      </c>
      <c r="S47" s="223">
        <f t="shared" si="7"/>
        <v>0</v>
      </c>
      <c r="T47" s="50">
        <f t="shared" si="11"/>
        <v>0</v>
      </c>
      <c r="U47" s="50">
        <f t="shared" si="20"/>
        <v>0</v>
      </c>
      <c r="V47" s="53">
        <f t="shared" si="21"/>
        <v>0</v>
      </c>
    </row>
    <row r="48" spans="1:22" s="8" customFormat="1" ht="66" customHeight="1" hidden="1">
      <c r="A48" s="5"/>
      <c r="B48" s="79" t="s">
        <v>67</v>
      </c>
      <c r="C48" s="6" t="s">
        <v>134</v>
      </c>
      <c r="D48" s="234" t="s">
        <v>132</v>
      </c>
      <c r="E48" s="270"/>
      <c r="F48" s="55">
        <f t="shared" si="19"/>
        <v>0</v>
      </c>
      <c r="G48" s="29"/>
      <c r="H48" s="29"/>
      <c r="I48" s="56"/>
      <c r="J48" s="116"/>
      <c r="K48" s="347"/>
      <c r="L48" s="115"/>
      <c r="M48" s="348"/>
      <c r="N48" s="422"/>
      <c r="O48" s="319"/>
      <c r="P48" s="115"/>
      <c r="Q48" s="116"/>
      <c r="R48" s="117">
        <f t="shared" si="6"/>
        <v>0</v>
      </c>
      <c r="S48" s="223">
        <f t="shared" si="7"/>
        <v>0</v>
      </c>
      <c r="T48" s="50">
        <f t="shared" si="11"/>
        <v>0</v>
      </c>
      <c r="U48" s="50">
        <f t="shared" si="20"/>
        <v>0</v>
      </c>
      <c r="V48" s="53">
        <f t="shared" si="21"/>
        <v>0</v>
      </c>
    </row>
    <row r="49" spans="1:22" s="8" customFormat="1" ht="63.75" customHeight="1" hidden="1">
      <c r="A49" s="51"/>
      <c r="B49" s="81" t="s">
        <v>325</v>
      </c>
      <c r="C49" s="42" t="s">
        <v>134</v>
      </c>
      <c r="D49" s="237" t="s">
        <v>132</v>
      </c>
      <c r="E49" s="267"/>
      <c r="F49" s="125">
        <f t="shared" si="19"/>
        <v>0</v>
      </c>
      <c r="G49" s="435"/>
      <c r="H49" s="435"/>
      <c r="I49" s="436"/>
      <c r="J49" s="119"/>
      <c r="K49" s="347"/>
      <c r="L49" s="115"/>
      <c r="M49" s="348"/>
      <c r="N49" s="423"/>
      <c r="O49" s="320"/>
      <c r="P49" s="118"/>
      <c r="Q49" s="119"/>
      <c r="R49" s="120">
        <f t="shared" si="6"/>
        <v>0</v>
      </c>
      <c r="S49" s="224">
        <f t="shared" si="7"/>
        <v>0</v>
      </c>
      <c r="T49" s="57">
        <f t="shared" si="11"/>
        <v>0</v>
      </c>
      <c r="U49" s="57">
        <f t="shared" si="20"/>
        <v>0</v>
      </c>
      <c r="V49" s="58">
        <f t="shared" si="21"/>
        <v>0</v>
      </c>
    </row>
    <row r="50" spans="1:69" s="15" customFormat="1" ht="33.75" customHeight="1">
      <c r="A50" s="35" t="s">
        <v>83</v>
      </c>
      <c r="B50" s="174" t="s">
        <v>48</v>
      </c>
      <c r="C50" s="164" t="s">
        <v>134</v>
      </c>
      <c r="D50" s="233" t="s">
        <v>158</v>
      </c>
      <c r="E50" s="276">
        <f>SUM(E51+E52)</f>
        <v>5015</v>
      </c>
      <c r="F50" s="165">
        <f aca="true" t="shared" si="22" ref="F50:F61">SUM(G50:I50)</f>
        <v>5378.799999999999</v>
      </c>
      <c r="G50" s="166">
        <f>SUM(G51+G52)</f>
        <v>5378.799999999999</v>
      </c>
      <c r="H50" s="166">
        <f>SUM(H51+H52)</f>
        <v>0</v>
      </c>
      <c r="I50" s="167">
        <f>SUM(I51+I52)</f>
        <v>0</v>
      </c>
      <c r="J50" s="194">
        <f aca="true" t="shared" si="23" ref="J50:Q50">SUM(J51+J52)</f>
        <v>0</v>
      </c>
      <c r="K50" s="165">
        <f t="shared" si="23"/>
        <v>0</v>
      </c>
      <c r="L50" s="166">
        <f t="shared" si="23"/>
        <v>1224.9</v>
      </c>
      <c r="M50" s="167">
        <f t="shared" si="23"/>
        <v>0</v>
      </c>
      <c r="N50" s="183">
        <f t="shared" si="23"/>
        <v>0</v>
      </c>
      <c r="O50" s="169">
        <f t="shared" si="23"/>
        <v>0</v>
      </c>
      <c r="P50" s="167">
        <f t="shared" si="23"/>
        <v>0</v>
      </c>
      <c r="Q50" s="192">
        <f t="shared" si="23"/>
        <v>0</v>
      </c>
      <c r="R50" s="157">
        <f t="shared" si="6"/>
        <v>1224.9</v>
      </c>
      <c r="S50" s="221">
        <f t="shared" si="7"/>
        <v>6603.699999999999</v>
      </c>
      <c r="T50" s="160">
        <f>SUM(G50+J50+K50+L50+M50)</f>
        <v>6603.699999999999</v>
      </c>
      <c r="U50" s="160">
        <f aca="true" t="shared" si="24" ref="U50:U106">SUM(H50+N50+O50+P50)</f>
        <v>0</v>
      </c>
      <c r="V50" s="222">
        <f aca="true" t="shared" si="25" ref="V50:V106">SUM(I50+Q50)</f>
        <v>0</v>
      </c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</row>
    <row r="51" spans="1:22" s="15" customFormat="1" ht="23.25" customHeight="1">
      <c r="A51" s="12"/>
      <c r="B51" s="79" t="s">
        <v>157</v>
      </c>
      <c r="C51" s="6" t="s">
        <v>134</v>
      </c>
      <c r="D51" s="234" t="s">
        <v>158</v>
      </c>
      <c r="E51" s="264">
        <v>723</v>
      </c>
      <c r="F51" s="61">
        <f t="shared" si="22"/>
        <v>891.9</v>
      </c>
      <c r="G51" s="62">
        <v>891.9</v>
      </c>
      <c r="H51" s="62"/>
      <c r="I51" s="63"/>
      <c r="J51" s="350"/>
      <c r="K51" s="131"/>
      <c r="L51" s="91">
        <v>153.9</v>
      </c>
      <c r="M51" s="128">
        <v>0</v>
      </c>
      <c r="N51" s="141"/>
      <c r="O51" s="126"/>
      <c r="P51" s="128"/>
      <c r="Q51" s="141"/>
      <c r="R51" s="122">
        <f t="shared" si="6"/>
        <v>153.9</v>
      </c>
      <c r="S51" s="131">
        <f t="shared" si="7"/>
        <v>1045.8</v>
      </c>
      <c r="T51" s="91">
        <f>SUM(G51+J51+K51+L51+M51)</f>
        <v>1045.8</v>
      </c>
      <c r="U51" s="91">
        <f t="shared" si="24"/>
        <v>0</v>
      </c>
      <c r="V51" s="132">
        <f t="shared" si="25"/>
        <v>0</v>
      </c>
    </row>
    <row r="52" spans="1:22" s="8" customFormat="1" ht="20.25" customHeight="1">
      <c r="A52" s="12"/>
      <c r="B52" s="79" t="s">
        <v>118</v>
      </c>
      <c r="C52" s="6" t="s">
        <v>134</v>
      </c>
      <c r="D52" s="234" t="s">
        <v>158</v>
      </c>
      <c r="E52" s="264">
        <v>4292</v>
      </c>
      <c r="F52" s="61">
        <f t="shared" si="22"/>
        <v>4486.9</v>
      </c>
      <c r="G52" s="62">
        <v>4486.9</v>
      </c>
      <c r="H52" s="62"/>
      <c r="I52" s="63"/>
      <c r="J52" s="350"/>
      <c r="K52" s="150"/>
      <c r="L52" s="123">
        <v>1071</v>
      </c>
      <c r="M52" s="151"/>
      <c r="N52" s="142"/>
      <c r="O52" s="100"/>
      <c r="P52" s="104"/>
      <c r="Q52" s="142"/>
      <c r="R52" s="122">
        <f t="shared" si="6"/>
        <v>1071</v>
      </c>
      <c r="S52" s="131">
        <f t="shared" si="7"/>
        <v>5557.9</v>
      </c>
      <c r="T52" s="91">
        <f>SUM(G52+J52+K52+L52+M52)</f>
        <v>5557.9</v>
      </c>
      <c r="U52" s="91">
        <f t="shared" si="24"/>
        <v>0</v>
      </c>
      <c r="V52" s="132">
        <f t="shared" si="25"/>
        <v>0</v>
      </c>
    </row>
    <row r="53" spans="1:22" s="8" customFormat="1" ht="19.5" customHeight="1">
      <c r="A53" s="20" t="s">
        <v>159</v>
      </c>
      <c r="B53" s="78" t="s">
        <v>160</v>
      </c>
      <c r="C53" s="21" t="s">
        <v>138</v>
      </c>
      <c r="D53" s="232" t="s">
        <v>130</v>
      </c>
      <c r="E53" s="262">
        <f>SUM(E54+E67+E69+E71+E79)</f>
        <v>48447</v>
      </c>
      <c r="F53" s="59">
        <f t="shared" si="22"/>
        <v>58391.59999999999</v>
      </c>
      <c r="G53" s="206">
        <f>SUM(G67+G69+G71+G79+G54)</f>
        <v>55437.7</v>
      </c>
      <c r="H53" s="206">
        <f>SUM(H67+H69+H71+H79+H54)</f>
        <v>1562.7</v>
      </c>
      <c r="I53" s="207">
        <f aca="true" t="shared" si="26" ref="I53:Q53">SUM(I67+I69+I71+I79)</f>
        <v>1391.2</v>
      </c>
      <c r="J53" s="353">
        <f t="shared" si="26"/>
        <v>0</v>
      </c>
      <c r="K53" s="225">
        <f t="shared" si="26"/>
        <v>0</v>
      </c>
      <c r="L53" s="66">
        <f t="shared" si="26"/>
        <v>915.5</v>
      </c>
      <c r="M53" s="67">
        <f t="shared" si="26"/>
        <v>-4590</v>
      </c>
      <c r="N53" s="424">
        <f>SUM(N67+N69+N71+N79+N54)</f>
        <v>0</v>
      </c>
      <c r="O53" s="254">
        <f t="shared" si="26"/>
        <v>0</v>
      </c>
      <c r="P53" s="207">
        <f t="shared" si="26"/>
        <v>0</v>
      </c>
      <c r="Q53" s="254">
        <f t="shared" si="26"/>
        <v>-1300</v>
      </c>
      <c r="R53" s="112">
        <f t="shared" si="6"/>
        <v>-4974.5</v>
      </c>
      <c r="S53" s="209">
        <f t="shared" si="7"/>
        <v>53417.09999999999</v>
      </c>
      <c r="T53" s="60">
        <f>SUM(G53+J53+K53+L53+M53)</f>
        <v>51763.2</v>
      </c>
      <c r="U53" s="60">
        <f t="shared" si="24"/>
        <v>1562.7</v>
      </c>
      <c r="V53" s="210">
        <f t="shared" si="25"/>
        <v>91.20000000000005</v>
      </c>
    </row>
    <row r="54" spans="1:22" s="8" customFormat="1" ht="19.5" customHeight="1">
      <c r="A54" s="378"/>
      <c r="B54" s="80" t="s">
        <v>406</v>
      </c>
      <c r="C54" s="13" t="s">
        <v>138</v>
      </c>
      <c r="D54" s="236" t="s">
        <v>129</v>
      </c>
      <c r="E54" s="263">
        <f>SUM(E55+E56+E57)</f>
        <v>0</v>
      </c>
      <c r="F54" s="61">
        <f t="shared" si="22"/>
        <v>1454.7</v>
      </c>
      <c r="G54" s="86">
        <f>SUM(G55:G61)</f>
        <v>382</v>
      </c>
      <c r="H54" s="86">
        <f>SUM(H55:H61)</f>
        <v>1072.7</v>
      </c>
      <c r="I54" s="67"/>
      <c r="J54" s="225"/>
      <c r="K54" s="225"/>
      <c r="L54" s="66"/>
      <c r="M54" s="67"/>
      <c r="N54" s="425">
        <f>SUM(N55:N61)</f>
        <v>0</v>
      </c>
      <c r="O54" s="86"/>
      <c r="P54" s="67"/>
      <c r="Q54" s="86"/>
      <c r="R54" s="105">
        <f t="shared" si="6"/>
        <v>0</v>
      </c>
      <c r="S54" s="196">
        <f aca="true" t="shared" si="27" ref="S54:S61">SUM(T54:V54)</f>
        <v>1454.7</v>
      </c>
      <c r="T54" s="64">
        <f>SUM(G54+J54+K54+L54+M54)</f>
        <v>382</v>
      </c>
      <c r="U54" s="64">
        <f t="shared" si="24"/>
        <v>1072.7</v>
      </c>
      <c r="V54" s="132">
        <f>SUM(I54+Q54)</f>
        <v>0</v>
      </c>
    </row>
    <row r="55" spans="1:22" s="8" customFormat="1" ht="36.75" customHeight="1">
      <c r="A55" s="12"/>
      <c r="B55" s="79" t="s">
        <v>376</v>
      </c>
      <c r="C55" s="6" t="s">
        <v>138</v>
      </c>
      <c r="D55" s="234" t="s">
        <v>129</v>
      </c>
      <c r="E55" s="263"/>
      <c r="F55" s="61">
        <f t="shared" si="22"/>
        <v>1018.4</v>
      </c>
      <c r="G55" s="62">
        <v>382</v>
      </c>
      <c r="H55" s="139">
        <v>636.4</v>
      </c>
      <c r="I55" s="67"/>
      <c r="J55" s="225"/>
      <c r="K55" s="225"/>
      <c r="L55" s="66"/>
      <c r="M55" s="67"/>
      <c r="N55" s="143"/>
      <c r="O55" s="86"/>
      <c r="P55" s="67"/>
      <c r="Q55" s="86"/>
      <c r="R55" s="105">
        <f t="shared" si="6"/>
        <v>0</v>
      </c>
      <c r="S55" s="196">
        <f t="shared" si="27"/>
        <v>636.4</v>
      </c>
      <c r="T55" s="64"/>
      <c r="U55" s="64">
        <f t="shared" si="24"/>
        <v>636.4</v>
      </c>
      <c r="V55" s="132"/>
    </row>
    <row r="56" spans="1:22" s="8" customFormat="1" ht="37.5" customHeight="1">
      <c r="A56" s="12"/>
      <c r="B56" s="79" t="s">
        <v>226</v>
      </c>
      <c r="C56" s="6" t="s">
        <v>138</v>
      </c>
      <c r="D56" s="234" t="s">
        <v>129</v>
      </c>
      <c r="E56" s="263"/>
      <c r="F56" s="61">
        <f t="shared" si="22"/>
        <v>30</v>
      </c>
      <c r="G56" s="66"/>
      <c r="H56" s="139">
        <v>30</v>
      </c>
      <c r="I56" s="67"/>
      <c r="J56" s="225"/>
      <c r="K56" s="225"/>
      <c r="L56" s="66"/>
      <c r="M56" s="67"/>
      <c r="N56" s="143">
        <v>0</v>
      </c>
      <c r="O56" s="86"/>
      <c r="P56" s="67"/>
      <c r="Q56" s="86"/>
      <c r="R56" s="105">
        <f t="shared" si="6"/>
        <v>0</v>
      </c>
      <c r="S56" s="196">
        <f t="shared" si="27"/>
        <v>30</v>
      </c>
      <c r="T56" s="64"/>
      <c r="U56" s="64">
        <f t="shared" si="24"/>
        <v>30</v>
      </c>
      <c r="V56" s="132"/>
    </row>
    <row r="57" spans="1:22" s="8" customFormat="1" ht="36.75" customHeight="1">
      <c r="A57" s="12"/>
      <c r="B57" s="79" t="s">
        <v>227</v>
      </c>
      <c r="C57" s="6" t="s">
        <v>138</v>
      </c>
      <c r="D57" s="234" t="s">
        <v>129</v>
      </c>
      <c r="E57" s="263"/>
      <c r="F57" s="61">
        <f t="shared" si="22"/>
        <v>30</v>
      </c>
      <c r="G57" s="66"/>
      <c r="H57" s="139">
        <v>30</v>
      </c>
      <c r="I57" s="67"/>
      <c r="J57" s="225"/>
      <c r="K57" s="225"/>
      <c r="L57" s="66"/>
      <c r="M57" s="67"/>
      <c r="N57" s="143">
        <v>0</v>
      </c>
      <c r="O57" s="86"/>
      <c r="P57" s="67"/>
      <c r="Q57" s="86"/>
      <c r="R57" s="105">
        <f t="shared" si="6"/>
        <v>0</v>
      </c>
      <c r="S57" s="196">
        <f t="shared" si="27"/>
        <v>30</v>
      </c>
      <c r="T57" s="64"/>
      <c r="U57" s="64">
        <f t="shared" si="24"/>
        <v>30</v>
      </c>
      <c r="V57" s="132"/>
    </row>
    <row r="58" spans="1:22" s="8" customFormat="1" ht="36.75" customHeight="1">
      <c r="A58" s="12"/>
      <c r="B58" s="79" t="s">
        <v>228</v>
      </c>
      <c r="C58" s="282" t="s">
        <v>246</v>
      </c>
      <c r="D58" s="283" t="s">
        <v>242</v>
      </c>
      <c r="E58" s="263"/>
      <c r="F58" s="61">
        <f t="shared" si="22"/>
        <v>30</v>
      </c>
      <c r="G58" s="66"/>
      <c r="H58" s="139">
        <v>30</v>
      </c>
      <c r="I58" s="67"/>
      <c r="J58" s="354"/>
      <c r="K58" s="354"/>
      <c r="L58" s="352"/>
      <c r="M58" s="398"/>
      <c r="N58" s="143">
        <v>0</v>
      </c>
      <c r="O58" s="86"/>
      <c r="P58" s="67"/>
      <c r="Q58" s="86"/>
      <c r="R58" s="105">
        <f t="shared" si="6"/>
        <v>0</v>
      </c>
      <c r="S58" s="196">
        <f t="shared" si="27"/>
        <v>30</v>
      </c>
      <c r="T58" s="64"/>
      <c r="U58" s="64">
        <f t="shared" si="24"/>
        <v>30</v>
      </c>
      <c r="V58" s="132"/>
    </row>
    <row r="59" spans="1:22" s="8" customFormat="1" ht="36.75" customHeight="1">
      <c r="A59" s="12"/>
      <c r="B59" s="79" t="s">
        <v>229</v>
      </c>
      <c r="C59" s="282" t="s">
        <v>246</v>
      </c>
      <c r="D59" s="283" t="s">
        <v>242</v>
      </c>
      <c r="E59" s="263"/>
      <c r="F59" s="61">
        <f t="shared" si="22"/>
        <v>30</v>
      </c>
      <c r="G59" s="66"/>
      <c r="H59" s="139">
        <v>30</v>
      </c>
      <c r="I59" s="67"/>
      <c r="J59" s="354"/>
      <c r="K59" s="354"/>
      <c r="L59" s="352"/>
      <c r="M59" s="398"/>
      <c r="N59" s="143">
        <v>0</v>
      </c>
      <c r="O59" s="86"/>
      <c r="P59" s="67"/>
      <c r="Q59" s="86"/>
      <c r="R59" s="105">
        <f t="shared" si="6"/>
        <v>0</v>
      </c>
      <c r="S59" s="196">
        <f t="shared" si="27"/>
        <v>30</v>
      </c>
      <c r="T59" s="64"/>
      <c r="U59" s="64">
        <f t="shared" si="24"/>
        <v>30</v>
      </c>
      <c r="V59" s="132"/>
    </row>
    <row r="60" spans="1:22" s="8" customFormat="1" ht="36.75" customHeight="1">
      <c r="A60" s="12"/>
      <c r="B60" s="79" t="s">
        <v>230</v>
      </c>
      <c r="C60" s="282" t="s">
        <v>246</v>
      </c>
      <c r="D60" s="283" t="s">
        <v>242</v>
      </c>
      <c r="E60" s="263"/>
      <c r="F60" s="61">
        <f t="shared" si="22"/>
        <v>30</v>
      </c>
      <c r="G60" s="66"/>
      <c r="H60" s="139">
        <v>30</v>
      </c>
      <c r="I60" s="67"/>
      <c r="J60" s="354"/>
      <c r="K60" s="354"/>
      <c r="L60" s="352"/>
      <c r="M60" s="398"/>
      <c r="N60" s="143">
        <v>0</v>
      </c>
      <c r="O60" s="86"/>
      <c r="P60" s="67"/>
      <c r="Q60" s="86"/>
      <c r="R60" s="105">
        <f t="shared" si="6"/>
        <v>0</v>
      </c>
      <c r="S60" s="196">
        <f t="shared" si="27"/>
        <v>30</v>
      </c>
      <c r="T60" s="64"/>
      <c r="U60" s="64">
        <f t="shared" si="24"/>
        <v>30</v>
      </c>
      <c r="V60" s="132"/>
    </row>
    <row r="61" spans="1:22" s="8" customFormat="1" ht="36.75" customHeight="1">
      <c r="A61" s="12"/>
      <c r="B61" s="79" t="s">
        <v>231</v>
      </c>
      <c r="C61" s="282" t="s">
        <v>246</v>
      </c>
      <c r="D61" s="283" t="s">
        <v>242</v>
      </c>
      <c r="E61" s="263"/>
      <c r="F61" s="61">
        <f t="shared" si="22"/>
        <v>286.3</v>
      </c>
      <c r="G61" s="66"/>
      <c r="H61" s="139">
        <v>286.3</v>
      </c>
      <c r="I61" s="67"/>
      <c r="J61" s="225"/>
      <c r="K61" s="225"/>
      <c r="L61" s="66"/>
      <c r="M61" s="67"/>
      <c r="N61" s="143">
        <v>0</v>
      </c>
      <c r="O61" s="86"/>
      <c r="P61" s="67"/>
      <c r="Q61" s="86"/>
      <c r="R61" s="122">
        <f t="shared" si="6"/>
        <v>0</v>
      </c>
      <c r="S61" s="131">
        <f t="shared" si="27"/>
        <v>286.3</v>
      </c>
      <c r="T61" s="91"/>
      <c r="U61" s="91">
        <f t="shared" si="24"/>
        <v>286.3</v>
      </c>
      <c r="V61" s="132"/>
    </row>
    <row r="62" spans="1:22" s="8" customFormat="1" ht="38.25" customHeight="1" thickBot="1">
      <c r="A62" s="19"/>
      <c r="B62" s="373"/>
      <c r="C62" s="381"/>
      <c r="D62" s="381"/>
      <c r="E62" s="281"/>
      <c r="F62" s="375"/>
      <c r="G62" s="375"/>
      <c r="H62" s="370"/>
      <c r="I62" s="375"/>
      <c r="J62" s="375"/>
      <c r="K62" s="375"/>
      <c r="L62" s="375"/>
      <c r="M62" s="375"/>
      <c r="N62" s="370"/>
      <c r="O62" s="375"/>
      <c r="P62" s="375"/>
      <c r="Q62" s="375"/>
      <c r="R62" s="376"/>
      <c r="S62" s="377"/>
      <c r="T62" s="377"/>
      <c r="U62" s="377"/>
      <c r="V62" s="377"/>
    </row>
    <row r="63" spans="1:22" s="8" customFormat="1" ht="25.5" customHeight="1" thickBot="1">
      <c r="A63" s="639"/>
      <c r="B63" s="642" t="s">
        <v>122</v>
      </c>
      <c r="C63" s="645" t="s">
        <v>76</v>
      </c>
      <c r="D63" s="648" t="s">
        <v>77</v>
      </c>
      <c r="E63" s="630" t="s">
        <v>4</v>
      </c>
      <c r="F63" s="633" t="s">
        <v>235</v>
      </c>
      <c r="G63" s="651"/>
      <c r="H63" s="651"/>
      <c r="I63" s="652"/>
      <c r="J63" s="626" t="s">
        <v>2</v>
      </c>
      <c r="K63" s="627"/>
      <c r="L63" s="627"/>
      <c r="M63" s="627"/>
      <c r="N63" s="627"/>
      <c r="O63" s="627"/>
      <c r="P63" s="627"/>
      <c r="Q63" s="628"/>
      <c r="R63" s="636" t="s">
        <v>223</v>
      </c>
      <c r="S63" s="608" t="s">
        <v>261</v>
      </c>
      <c r="T63" s="609"/>
      <c r="U63" s="609"/>
      <c r="V63" s="610"/>
    </row>
    <row r="64" spans="1:22" s="8" customFormat="1" ht="20.25" customHeight="1" thickBot="1">
      <c r="A64" s="640"/>
      <c r="B64" s="643"/>
      <c r="C64" s="646"/>
      <c r="D64" s="649"/>
      <c r="E64" s="631"/>
      <c r="F64" s="611" t="s">
        <v>125</v>
      </c>
      <c r="G64" s="613" t="s">
        <v>126</v>
      </c>
      <c r="H64" s="613"/>
      <c r="I64" s="614"/>
      <c r="J64" s="605" t="s">
        <v>362</v>
      </c>
      <c r="K64" s="604"/>
      <c r="L64" s="604"/>
      <c r="M64" s="629"/>
      <c r="N64" s="620" t="s">
        <v>61</v>
      </c>
      <c r="O64" s="621"/>
      <c r="P64" s="622"/>
      <c r="Q64" s="615" t="s">
        <v>324</v>
      </c>
      <c r="R64" s="637"/>
      <c r="S64" s="617" t="s">
        <v>125</v>
      </c>
      <c r="T64" s="618" t="s">
        <v>126</v>
      </c>
      <c r="U64" s="618"/>
      <c r="V64" s="619"/>
    </row>
    <row r="65" spans="1:22" s="8" customFormat="1" ht="192" customHeight="1" thickBot="1">
      <c r="A65" s="641"/>
      <c r="B65" s="644"/>
      <c r="C65" s="647"/>
      <c r="D65" s="650"/>
      <c r="E65" s="632"/>
      <c r="F65" s="612"/>
      <c r="G65" s="311" t="s">
        <v>322</v>
      </c>
      <c r="H65" s="312" t="s">
        <v>323</v>
      </c>
      <c r="I65" s="313" t="s">
        <v>324</v>
      </c>
      <c r="J65" s="447" t="s">
        <v>403</v>
      </c>
      <c r="K65" s="442"/>
      <c r="L65" s="450" t="s">
        <v>111</v>
      </c>
      <c r="M65" s="448" t="s">
        <v>110</v>
      </c>
      <c r="N65" s="623"/>
      <c r="O65" s="624"/>
      <c r="P65" s="625"/>
      <c r="Q65" s="616"/>
      <c r="R65" s="638"/>
      <c r="S65" s="612"/>
      <c r="T65" s="311" t="s">
        <v>322</v>
      </c>
      <c r="U65" s="312" t="s">
        <v>323</v>
      </c>
      <c r="V65" s="313" t="s">
        <v>324</v>
      </c>
    </row>
    <row r="66" spans="1:22" s="8" customFormat="1" ht="24.75" customHeight="1" thickBot="1">
      <c r="A66" s="303"/>
      <c r="B66" s="304">
        <v>1</v>
      </c>
      <c r="C66" s="305">
        <v>2</v>
      </c>
      <c r="D66" s="306">
        <v>3</v>
      </c>
      <c r="E66" s="303">
        <v>4</v>
      </c>
      <c r="F66" s="305">
        <v>5</v>
      </c>
      <c r="G66" s="307">
        <v>6</v>
      </c>
      <c r="H66" s="307">
        <v>7</v>
      </c>
      <c r="I66" s="309">
        <v>8</v>
      </c>
      <c r="J66" s="384" t="s">
        <v>112</v>
      </c>
      <c r="K66" s="303">
        <v>9</v>
      </c>
      <c r="L66" s="384" t="s">
        <v>112</v>
      </c>
      <c r="M66" s="306">
        <v>9</v>
      </c>
      <c r="N66" s="304">
        <v>10</v>
      </c>
      <c r="O66" s="307">
        <v>12</v>
      </c>
      <c r="P66" s="309">
        <v>12</v>
      </c>
      <c r="Q66" s="304">
        <v>11</v>
      </c>
      <c r="R66" s="308">
        <v>12</v>
      </c>
      <c r="S66" s="305">
        <v>13</v>
      </c>
      <c r="T66" s="307">
        <v>14</v>
      </c>
      <c r="U66" s="307">
        <v>15</v>
      </c>
      <c r="V66" s="309">
        <v>16</v>
      </c>
    </row>
    <row r="67" spans="1:105" s="8" customFormat="1" ht="29.25" customHeight="1">
      <c r="A67" s="36" t="s">
        <v>68</v>
      </c>
      <c r="B67" s="80" t="s">
        <v>69</v>
      </c>
      <c r="C67" s="13" t="s">
        <v>138</v>
      </c>
      <c r="D67" s="236" t="s">
        <v>140</v>
      </c>
      <c r="E67" s="263">
        <f>SUM(E68)</f>
        <v>490</v>
      </c>
      <c r="F67" s="61">
        <f>SUM(G67:I67)</f>
        <v>490</v>
      </c>
      <c r="G67" s="66">
        <f>SUM(G68)</f>
        <v>0</v>
      </c>
      <c r="H67" s="66">
        <f>SUM(H68)</f>
        <v>490</v>
      </c>
      <c r="I67" s="67">
        <f>SUM(I68)</f>
        <v>0</v>
      </c>
      <c r="J67" s="354">
        <f aca="true" t="shared" si="28" ref="J67:Q67">SUM(J68)</f>
        <v>0</v>
      </c>
      <c r="K67" s="354">
        <f t="shared" si="28"/>
        <v>0</v>
      </c>
      <c r="L67" s="352">
        <f t="shared" si="28"/>
        <v>0</v>
      </c>
      <c r="M67" s="399">
        <f t="shared" si="28"/>
        <v>0</v>
      </c>
      <c r="N67" s="440">
        <f t="shared" si="28"/>
        <v>0</v>
      </c>
      <c r="O67" s="86">
        <f t="shared" si="28"/>
        <v>0</v>
      </c>
      <c r="P67" s="67">
        <f t="shared" si="28"/>
        <v>0</v>
      </c>
      <c r="Q67" s="86">
        <f t="shared" si="28"/>
        <v>0</v>
      </c>
      <c r="R67" s="105">
        <f t="shared" si="6"/>
        <v>0</v>
      </c>
      <c r="S67" s="196">
        <f t="shared" si="7"/>
        <v>490</v>
      </c>
      <c r="T67" s="64">
        <f aca="true" t="shared" si="29" ref="T67:T72">SUM(G67+J67+K67+L67+M67)</f>
        <v>0</v>
      </c>
      <c r="U67" s="64">
        <f t="shared" si="24"/>
        <v>490</v>
      </c>
      <c r="V67" s="132">
        <f t="shared" si="25"/>
        <v>0</v>
      </c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</row>
    <row r="68" spans="1:22" s="8" customFormat="1" ht="21.75" customHeight="1">
      <c r="A68" s="5"/>
      <c r="B68" s="79" t="s">
        <v>49</v>
      </c>
      <c r="C68" s="6" t="s">
        <v>138</v>
      </c>
      <c r="D68" s="234" t="s">
        <v>140</v>
      </c>
      <c r="E68" s="264">
        <v>490</v>
      </c>
      <c r="F68" s="61">
        <f>SUM(G68:I68)</f>
        <v>490</v>
      </c>
      <c r="G68" s="62"/>
      <c r="H68" s="62">
        <v>490</v>
      </c>
      <c r="I68" s="63"/>
      <c r="J68" s="350"/>
      <c r="K68" s="218"/>
      <c r="L68" s="123"/>
      <c r="M68" s="151"/>
      <c r="N68" s="391"/>
      <c r="O68" s="99"/>
      <c r="P68" s="202"/>
      <c r="Q68" s="142"/>
      <c r="R68" s="105">
        <f t="shared" si="6"/>
        <v>0</v>
      </c>
      <c r="S68" s="196">
        <f t="shared" si="7"/>
        <v>490</v>
      </c>
      <c r="T68" s="64">
        <f t="shared" si="29"/>
        <v>0</v>
      </c>
      <c r="U68" s="64">
        <f>SUM(H68+N68+O68+P68)</f>
        <v>490</v>
      </c>
      <c r="V68" s="132">
        <f t="shared" si="25"/>
        <v>0</v>
      </c>
    </row>
    <row r="69" spans="1:22" s="15" customFormat="1" ht="29.25" customHeight="1">
      <c r="A69" s="12" t="s">
        <v>70</v>
      </c>
      <c r="B69" s="80" t="s">
        <v>286</v>
      </c>
      <c r="C69" s="13" t="s">
        <v>138</v>
      </c>
      <c r="D69" s="236" t="s">
        <v>161</v>
      </c>
      <c r="E69" s="263">
        <f>SUM(E70)</f>
        <v>8500</v>
      </c>
      <c r="F69" s="61">
        <f>SUM(G69:I69)</f>
        <v>6590</v>
      </c>
      <c r="G69" s="66">
        <f>SUM(G70)</f>
        <v>6590</v>
      </c>
      <c r="H69" s="66">
        <f>SUM(H70)</f>
        <v>0</v>
      </c>
      <c r="I69" s="67">
        <f>SUM(I70)</f>
        <v>0</v>
      </c>
      <c r="J69" s="355"/>
      <c r="K69" s="355"/>
      <c r="L69" s="94"/>
      <c r="M69" s="67">
        <f>SUM(M70)</f>
        <v>-4590</v>
      </c>
      <c r="N69" s="141"/>
      <c r="O69" s="126"/>
      <c r="P69" s="113"/>
      <c r="Q69" s="141"/>
      <c r="R69" s="105">
        <f t="shared" si="6"/>
        <v>-4590</v>
      </c>
      <c r="S69" s="196">
        <f t="shared" si="7"/>
        <v>2000</v>
      </c>
      <c r="T69" s="64">
        <f t="shared" si="29"/>
        <v>2000</v>
      </c>
      <c r="U69" s="64">
        <f t="shared" si="24"/>
        <v>0</v>
      </c>
      <c r="V69" s="132">
        <f t="shared" si="25"/>
        <v>0</v>
      </c>
    </row>
    <row r="70" spans="1:22" s="8" customFormat="1" ht="20.25" customHeight="1">
      <c r="A70" s="12"/>
      <c r="B70" s="79" t="s">
        <v>71</v>
      </c>
      <c r="C70" s="7" t="s">
        <v>138</v>
      </c>
      <c r="D70" s="238" t="s">
        <v>161</v>
      </c>
      <c r="E70" s="265">
        <v>8500</v>
      </c>
      <c r="F70" s="213">
        <f>SUM(G70:I70)</f>
        <v>6590</v>
      </c>
      <c r="G70" s="214">
        <v>6590</v>
      </c>
      <c r="H70" s="214"/>
      <c r="I70" s="434"/>
      <c r="J70" s="315"/>
      <c r="K70" s="360"/>
      <c r="L70" s="64"/>
      <c r="M70" s="197">
        <v>-4590</v>
      </c>
      <c r="N70" s="390"/>
      <c r="O70" s="200"/>
      <c r="P70" s="201"/>
      <c r="Q70" s="142"/>
      <c r="R70" s="105">
        <f t="shared" si="6"/>
        <v>-4590</v>
      </c>
      <c r="S70" s="196">
        <f t="shared" si="7"/>
        <v>2000</v>
      </c>
      <c r="T70" s="64">
        <f t="shared" si="29"/>
        <v>2000</v>
      </c>
      <c r="U70" s="64">
        <f t="shared" si="24"/>
        <v>0</v>
      </c>
      <c r="V70" s="132">
        <f t="shared" si="25"/>
        <v>0</v>
      </c>
    </row>
    <row r="71" spans="1:22" s="15" customFormat="1" ht="27" customHeight="1">
      <c r="A71" s="12" t="s">
        <v>72</v>
      </c>
      <c r="B71" s="80" t="s">
        <v>340</v>
      </c>
      <c r="C71" s="14" t="s">
        <v>138</v>
      </c>
      <c r="D71" s="239" t="s">
        <v>275</v>
      </c>
      <c r="E71" s="266">
        <f>SUM(E72+E73+E74+E75+E76+E77+E78)</f>
        <v>13704</v>
      </c>
      <c r="F71" s="61">
        <f>SUM(F72:F78)</f>
        <v>19708</v>
      </c>
      <c r="G71" s="66">
        <f>SUM(G72:G78)</f>
        <v>18408</v>
      </c>
      <c r="H71" s="66">
        <f aca="true" t="shared" si="30" ref="H71:Q71">SUM(H72)</f>
        <v>0</v>
      </c>
      <c r="I71" s="216">
        <f t="shared" si="30"/>
        <v>1300</v>
      </c>
      <c r="J71" s="225">
        <f t="shared" si="30"/>
        <v>0</v>
      </c>
      <c r="K71" s="66">
        <f>SUM(K72:K78)</f>
        <v>0</v>
      </c>
      <c r="L71" s="66">
        <f t="shared" si="30"/>
        <v>0</v>
      </c>
      <c r="M71" s="67">
        <f>SUM(M72:M78)</f>
        <v>0</v>
      </c>
      <c r="N71" s="441">
        <f t="shared" si="30"/>
        <v>0</v>
      </c>
      <c r="O71" s="86">
        <f t="shared" si="30"/>
        <v>0</v>
      </c>
      <c r="P71" s="67">
        <f t="shared" si="30"/>
        <v>0</v>
      </c>
      <c r="Q71" s="86">
        <f t="shared" si="30"/>
        <v>-1300</v>
      </c>
      <c r="R71" s="112">
        <f t="shared" si="6"/>
        <v>-1300</v>
      </c>
      <c r="S71" s="225">
        <f>SUM(S72:S78)</f>
        <v>18408</v>
      </c>
      <c r="T71" s="60">
        <f t="shared" si="29"/>
        <v>18408</v>
      </c>
      <c r="U71" s="96">
        <f>SUM(H71+N71+O71+P71)</f>
        <v>0</v>
      </c>
      <c r="V71" s="226">
        <f>SUM(I71+Q71)</f>
        <v>0</v>
      </c>
    </row>
    <row r="72" spans="1:22" s="8" customFormat="1" ht="21.75" customHeight="1">
      <c r="A72" s="12"/>
      <c r="B72" s="79" t="s">
        <v>162</v>
      </c>
      <c r="C72" s="7" t="s">
        <v>138</v>
      </c>
      <c r="D72" s="234" t="s">
        <v>275</v>
      </c>
      <c r="E72" s="267">
        <v>13704</v>
      </c>
      <c r="F72" s="213">
        <f>SUM(G72:I72)</f>
        <v>13704</v>
      </c>
      <c r="G72" s="214">
        <v>12404</v>
      </c>
      <c r="H72" s="214"/>
      <c r="I72" s="434">
        <v>1300</v>
      </c>
      <c r="J72" s="315"/>
      <c r="K72" s="350"/>
      <c r="L72" s="91"/>
      <c r="M72" s="132"/>
      <c r="N72" s="131"/>
      <c r="O72" s="64"/>
      <c r="P72" s="202"/>
      <c r="Q72" s="142">
        <v>-1300</v>
      </c>
      <c r="R72" s="105">
        <f t="shared" si="6"/>
        <v>-1300</v>
      </c>
      <c r="S72" s="196">
        <f t="shared" si="7"/>
        <v>12404</v>
      </c>
      <c r="T72" s="64">
        <f t="shared" si="29"/>
        <v>12404</v>
      </c>
      <c r="U72" s="95">
        <f t="shared" si="24"/>
        <v>0</v>
      </c>
      <c r="V72" s="227">
        <f t="shared" si="25"/>
        <v>0</v>
      </c>
    </row>
    <row r="73" spans="1:22" s="8" customFormat="1" ht="18.75" customHeight="1">
      <c r="A73" s="12"/>
      <c r="B73" s="79" t="s">
        <v>378</v>
      </c>
      <c r="C73" s="7" t="s">
        <v>138</v>
      </c>
      <c r="D73" s="234" t="s">
        <v>275</v>
      </c>
      <c r="E73" s="268"/>
      <c r="F73" s="110"/>
      <c r="G73" s="70"/>
      <c r="H73" s="70"/>
      <c r="I73" s="204"/>
      <c r="J73" s="315"/>
      <c r="K73" s="350"/>
      <c r="L73" s="91"/>
      <c r="M73" s="132"/>
      <c r="N73" s="99"/>
      <c r="O73" s="64"/>
      <c r="P73" s="202"/>
      <c r="Q73" s="142"/>
      <c r="R73" s="105">
        <f t="shared" si="6"/>
        <v>0</v>
      </c>
      <c r="S73" s="196"/>
      <c r="T73" s="64"/>
      <c r="U73" s="95"/>
      <c r="V73" s="227"/>
    </row>
    <row r="74" spans="1:22" s="8" customFormat="1" ht="21" customHeight="1">
      <c r="A74" s="12"/>
      <c r="B74" s="79" t="s">
        <v>379</v>
      </c>
      <c r="C74" s="7" t="s">
        <v>138</v>
      </c>
      <c r="D74" s="234" t="s">
        <v>275</v>
      </c>
      <c r="E74" s="268"/>
      <c r="F74" s="110">
        <f aca="true" t="shared" si="31" ref="F74:F83">SUM(G74:I74)</f>
        <v>964.6</v>
      </c>
      <c r="G74" s="104">
        <v>964.6</v>
      </c>
      <c r="H74" s="62"/>
      <c r="I74" s="204"/>
      <c r="J74" s="315"/>
      <c r="K74" s="350"/>
      <c r="L74" s="91"/>
      <c r="M74" s="132"/>
      <c r="N74" s="99"/>
      <c r="O74" s="64"/>
      <c r="P74" s="202"/>
      <c r="Q74" s="142"/>
      <c r="R74" s="105">
        <f t="shared" si="6"/>
        <v>0</v>
      </c>
      <c r="S74" s="196">
        <f t="shared" si="7"/>
        <v>964.6</v>
      </c>
      <c r="T74" s="64">
        <f>SUM(G74+J74+K74+L74+M74)</f>
        <v>964.6</v>
      </c>
      <c r="U74" s="95">
        <f>SUM(H74+N74+O74+P74)</f>
        <v>0</v>
      </c>
      <c r="V74" s="227">
        <f>SUM(I74+Q74)</f>
        <v>0</v>
      </c>
    </row>
    <row r="75" spans="1:22" s="8" customFormat="1" ht="22.5" customHeight="1">
      <c r="A75" s="12"/>
      <c r="B75" s="79" t="s">
        <v>380</v>
      </c>
      <c r="C75" s="7" t="s">
        <v>138</v>
      </c>
      <c r="D75" s="234" t="s">
        <v>275</v>
      </c>
      <c r="E75" s="268"/>
      <c r="F75" s="110">
        <f t="shared" si="31"/>
        <v>3722.2</v>
      </c>
      <c r="G75" s="104">
        <v>3722.2</v>
      </c>
      <c r="H75" s="62"/>
      <c r="I75" s="204"/>
      <c r="J75" s="315"/>
      <c r="K75" s="350"/>
      <c r="L75" s="91"/>
      <c r="M75" s="132"/>
      <c r="N75" s="99"/>
      <c r="O75" s="64"/>
      <c r="P75" s="202"/>
      <c r="Q75" s="142"/>
      <c r="R75" s="105">
        <f t="shared" si="6"/>
        <v>0</v>
      </c>
      <c r="S75" s="196">
        <f t="shared" si="7"/>
        <v>3722.2</v>
      </c>
      <c r="T75" s="64">
        <f>SUM(G75+J75+K75+L75+M75)</f>
        <v>3722.2</v>
      </c>
      <c r="U75" s="95">
        <f>SUM(H75+N75+O75+P75)</f>
        <v>0</v>
      </c>
      <c r="V75" s="227">
        <f>SUM(I75+Q75)</f>
        <v>0</v>
      </c>
    </row>
    <row r="76" spans="1:22" s="8" customFormat="1" ht="22.5" customHeight="1">
      <c r="A76" s="12"/>
      <c r="B76" s="79" t="s">
        <v>381</v>
      </c>
      <c r="C76" s="7" t="s">
        <v>138</v>
      </c>
      <c r="D76" s="234" t="s">
        <v>275</v>
      </c>
      <c r="E76" s="268"/>
      <c r="F76" s="110">
        <f t="shared" si="31"/>
        <v>995.2</v>
      </c>
      <c r="G76" s="104">
        <v>995.2</v>
      </c>
      <c r="H76" s="62"/>
      <c r="I76" s="204"/>
      <c r="J76" s="315"/>
      <c r="K76" s="350"/>
      <c r="L76" s="91"/>
      <c r="M76" s="132"/>
      <c r="N76" s="99"/>
      <c r="O76" s="64"/>
      <c r="P76" s="202"/>
      <c r="Q76" s="142"/>
      <c r="R76" s="105">
        <f t="shared" si="6"/>
        <v>0</v>
      </c>
      <c r="S76" s="196">
        <f t="shared" si="7"/>
        <v>995.2</v>
      </c>
      <c r="T76" s="64">
        <f>SUM(G76+J76+K76+L76+M76)</f>
        <v>995.2</v>
      </c>
      <c r="U76" s="95">
        <f>SUM(H76+N76+O76+P76)</f>
        <v>0</v>
      </c>
      <c r="V76" s="227">
        <f>SUM(I76+Q76)</f>
        <v>0</v>
      </c>
    </row>
    <row r="77" spans="1:22" s="8" customFormat="1" ht="22.5" customHeight="1">
      <c r="A77" s="12"/>
      <c r="B77" s="79" t="s">
        <v>382</v>
      </c>
      <c r="C77" s="7" t="s">
        <v>138</v>
      </c>
      <c r="D77" s="234" t="s">
        <v>275</v>
      </c>
      <c r="E77" s="268"/>
      <c r="F77" s="110">
        <f t="shared" si="31"/>
        <v>301</v>
      </c>
      <c r="G77" s="104">
        <v>301</v>
      </c>
      <c r="H77" s="62"/>
      <c r="I77" s="204"/>
      <c r="J77" s="315"/>
      <c r="K77" s="350"/>
      <c r="L77" s="91"/>
      <c r="M77" s="132"/>
      <c r="N77" s="99"/>
      <c r="O77" s="64"/>
      <c r="P77" s="202"/>
      <c r="Q77" s="142"/>
      <c r="R77" s="105">
        <f t="shared" si="6"/>
        <v>0</v>
      </c>
      <c r="S77" s="196">
        <f t="shared" si="7"/>
        <v>301</v>
      </c>
      <c r="T77" s="64">
        <f>SUM(G77+J77+K77+L77+M77)</f>
        <v>301</v>
      </c>
      <c r="U77" s="95">
        <f>SUM(H77+N77+O77+P77)</f>
        <v>0</v>
      </c>
      <c r="V77" s="227">
        <f>SUM(I77+Q77)</f>
        <v>0</v>
      </c>
    </row>
    <row r="78" spans="1:22" s="8" customFormat="1" ht="22.5" customHeight="1">
      <c r="A78" s="12"/>
      <c r="B78" s="79" t="s">
        <v>383</v>
      </c>
      <c r="C78" s="7" t="s">
        <v>138</v>
      </c>
      <c r="D78" s="234" t="s">
        <v>275</v>
      </c>
      <c r="E78" s="268"/>
      <c r="F78" s="110">
        <f t="shared" si="31"/>
        <v>21</v>
      </c>
      <c r="G78" s="104">
        <v>21</v>
      </c>
      <c r="H78" s="62"/>
      <c r="I78" s="204"/>
      <c r="J78" s="315"/>
      <c r="K78" s="350"/>
      <c r="L78" s="91"/>
      <c r="M78" s="132"/>
      <c r="N78" s="99"/>
      <c r="O78" s="64"/>
      <c r="P78" s="202"/>
      <c r="Q78" s="142"/>
      <c r="R78" s="105">
        <f t="shared" si="6"/>
        <v>0</v>
      </c>
      <c r="S78" s="196">
        <f t="shared" si="7"/>
        <v>21</v>
      </c>
      <c r="T78" s="64">
        <f>SUM(G78+J78+K78+L78+M78)</f>
        <v>21</v>
      </c>
      <c r="U78" s="95">
        <f>SUM(H78+N78+O78+P78)</f>
        <v>0</v>
      </c>
      <c r="V78" s="227">
        <f>SUM(I78+Q78)</f>
        <v>0</v>
      </c>
    </row>
    <row r="79" spans="1:22" s="15" customFormat="1" ht="30.75" customHeight="1">
      <c r="A79" s="12" t="s">
        <v>73</v>
      </c>
      <c r="B79" s="154" t="s">
        <v>287</v>
      </c>
      <c r="C79" s="184" t="s">
        <v>138</v>
      </c>
      <c r="D79" s="235" t="s">
        <v>149</v>
      </c>
      <c r="E79" s="269">
        <f>SUM(E80+E81+E83)</f>
        <v>25753</v>
      </c>
      <c r="F79" s="165">
        <f t="shared" si="31"/>
        <v>30148.9</v>
      </c>
      <c r="G79" s="166">
        <f>SUM(G80+G81+G83+G82)</f>
        <v>30057.7</v>
      </c>
      <c r="H79" s="166">
        <f aca="true" t="shared" si="32" ref="H79:V79">SUM(H80+H81+H83)</f>
        <v>0</v>
      </c>
      <c r="I79" s="167">
        <f t="shared" si="32"/>
        <v>91.2</v>
      </c>
      <c r="J79" s="194">
        <f t="shared" si="32"/>
        <v>0</v>
      </c>
      <c r="K79" s="194">
        <f>SUM(K80+K81+K83+K82)</f>
        <v>0</v>
      </c>
      <c r="L79" s="166">
        <f t="shared" si="32"/>
        <v>915.5</v>
      </c>
      <c r="M79" s="167">
        <f t="shared" si="32"/>
        <v>0</v>
      </c>
      <c r="N79" s="169">
        <f t="shared" si="32"/>
        <v>0</v>
      </c>
      <c r="O79" s="166">
        <f t="shared" si="32"/>
        <v>0</v>
      </c>
      <c r="P79" s="168">
        <f t="shared" si="32"/>
        <v>0</v>
      </c>
      <c r="Q79" s="183">
        <f t="shared" si="32"/>
        <v>0</v>
      </c>
      <c r="R79" s="187">
        <f t="shared" si="32"/>
        <v>915.5</v>
      </c>
      <c r="S79" s="166">
        <f>SUM(S80+S81+S83+S82)</f>
        <v>31064.4</v>
      </c>
      <c r="T79" s="166">
        <f>SUM(T80+T81+T83+T82)</f>
        <v>30973.2</v>
      </c>
      <c r="U79" s="166">
        <f t="shared" si="32"/>
        <v>0</v>
      </c>
      <c r="V79" s="167">
        <f t="shared" si="32"/>
        <v>91.2</v>
      </c>
    </row>
    <row r="80" spans="1:22" s="8" customFormat="1" ht="21.75" customHeight="1">
      <c r="A80" s="12"/>
      <c r="B80" s="79" t="s">
        <v>74</v>
      </c>
      <c r="C80" s="7" t="s">
        <v>138</v>
      </c>
      <c r="D80" s="234" t="s">
        <v>149</v>
      </c>
      <c r="E80" s="270">
        <v>19204</v>
      </c>
      <c r="F80" s="59">
        <f t="shared" si="31"/>
        <v>19073.9</v>
      </c>
      <c r="G80" s="111">
        <v>18982.7</v>
      </c>
      <c r="H80" s="111"/>
      <c r="I80" s="205">
        <v>91.2</v>
      </c>
      <c r="J80" s="315"/>
      <c r="K80" s="350"/>
      <c r="L80" s="91">
        <v>915.5</v>
      </c>
      <c r="M80" s="132"/>
      <c r="N80" s="100"/>
      <c r="O80" s="91"/>
      <c r="P80" s="104"/>
      <c r="Q80" s="142"/>
      <c r="R80" s="105">
        <f t="shared" si="6"/>
        <v>915.5</v>
      </c>
      <c r="S80" s="196">
        <f t="shared" si="7"/>
        <v>19989.4</v>
      </c>
      <c r="T80" s="64">
        <f>SUM(G80+J80+K80+L80+M80)</f>
        <v>19898.2</v>
      </c>
      <c r="U80" s="64">
        <f t="shared" si="24"/>
        <v>0</v>
      </c>
      <c r="V80" s="132">
        <f t="shared" si="25"/>
        <v>91.2</v>
      </c>
    </row>
    <row r="81" spans="1:22" s="8" customFormat="1" ht="36" customHeight="1">
      <c r="A81" s="5"/>
      <c r="B81" s="79" t="s">
        <v>342</v>
      </c>
      <c r="C81" s="7" t="s">
        <v>138</v>
      </c>
      <c r="D81" s="234" t="s">
        <v>149</v>
      </c>
      <c r="E81" s="264">
        <v>6549</v>
      </c>
      <c r="F81" s="61">
        <f t="shared" si="31"/>
        <v>6549</v>
      </c>
      <c r="G81" s="62">
        <v>6549</v>
      </c>
      <c r="H81" s="62"/>
      <c r="I81" s="63"/>
      <c r="J81" s="356"/>
      <c r="K81" s="350"/>
      <c r="L81" s="91"/>
      <c r="M81" s="132"/>
      <c r="N81" s="100"/>
      <c r="O81" s="91"/>
      <c r="P81" s="104"/>
      <c r="Q81" s="142"/>
      <c r="R81" s="105">
        <f t="shared" si="6"/>
        <v>0</v>
      </c>
      <c r="S81" s="196">
        <f t="shared" si="7"/>
        <v>6549</v>
      </c>
      <c r="T81" s="64">
        <f>SUM(G81+J81+K81+L81+M81)</f>
        <v>6549</v>
      </c>
      <c r="U81" s="64">
        <f t="shared" si="24"/>
        <v>0</v>
      </c>
      <c r="V81" s="132">
        <f t="shared" si="25"/>
        <v>0</v>
      </c>
    </row>
    <row r="82" spans="1:22" s="8" customFormat="1" ht="21" customHeight="1">
      <c r="A82" s="51"/>
      <c r="B82" s="81" t="s">
        <v>307</v>
      </c>
      <c r="C82" s="7" t="s">
        <v>138</v>
      </c>
      <c r="D82" s="234" t="s">
        <v>149</v>
      </c>
      <c r="E82" s="268"/>
      <c r="F82" s="61">
        <f t="shared" si="31"/>
        <v>3026</v>
      </c>
      <c r="G82" s="62">
        <v>3026</v>
      </c>
      <c r="H82" s="62"/>
      <c r="I82" s="63"/>
      <c r="J82" s="315"/>
      <c r="K82" s="350"/>
      <c r="L82" s="91"/>
      <c r="M82" s="132"/>
      <c r="N82" s="100"/>
      <c r="O82" s="91"/>
      <c r="P82" s="104"/>
      <c r="Q82" s="142"/>
      <c r="R82" s="105"/>
      <c r="S82" s="196">
        <f>SUM(T82:V82)</f>
        <v>3026</v>
      </c>
      <c r="T82" s="64">
        <f>SUM(G82+J82+K82+L82+M82)</f>
        <v>3026</v>
      </c>
      <c r="U82" s="64"/>
      <c r="V82" s="132"/>
    </row>
    <row r="83" spans="1:22" s="8" customFormat="1" ht="34.5" customHeight="1">
      <c r="A83" s="51"/>
      <c r="B83" s="81" t="s">
        <v>373</v>
      </c>
      <c r="C83" s="52" t="s">
        <v>138</v>
      </c>
      <c r="D83" s="237" t="s">
        <v>149</v>
      </c>
      <c r="E83" s="268"/>
      <c r="F83" s="61">
        <f t="shared" si="31"/>
        <v>1500</v>
      </c>
      <c r="G83" s="62">
        <v>1500</v>
      </c>
      <c r="H83" s="62"/>
      <c r="I83" s="63"/>
      <c r="J83" s="356"/>
      <c r="K83" s="350"/>
      <c r="L83" s="91"/>
      <c r="M83" s="132"/>
      <c r="N83" s="100"/>
      <c r="O83" s="91"/>
      <c r="P83" s="104"/>
      <c r="Q83" s="142"/>
      <c r="R83" s="105">
        <f t="shared" si="6"/>
        <v>0</v>
      </c>
      <c r="S83" s="196">
        <f t="shared" si="7"/>
        <v>1500</v>
      </c>
      <c r="T83" s="64">
        <f>SUM(G83+J83+K83+L83+M83)</f>
        <v>1500</v>
      </c>
      <c r="U83" s="64">
        <f t="shared" si="24"/>
        <v>0</v>
      </c>
      <c r="V83" s="132">
        <f t="shared" si="25"/>
        <v>0</v>
      </c>
    </row>
    <row r="84" spans="1:22" s="19" customFormat="1" ht="29.25" customHeight="1">
      <c r="A84" s="18" t="s">
        <v>163</v>
      </c>
      <c r="B84" s="82" t="s">
        <v>164</v>
      </c>
      <c r="C84" s="155" t="s">
        <v>140</v>
      </c>
      <c r="D84" s="235" t="s">
        <v>130</v>
      </c>
      <c r="E84" s="271">
        <f>SUM(E85+E100+E107)</f>
        <v>152801.7</v>
      </c>
      <c r="F84" s="177">
        <f>SUM(F85+F100+F107)</f>
        <v>360640.3</v>
      </c>
      <c r="G84" s="178">
        <f aca="true" t="shared" si="33" ref="G84:Q84">SUM(G85+G100+G107)</f>
        <v>110711.1</v>
      </c>
      <c r="H84" s="178">
        <f t="shared" si="33"/>
        <v>244029.09999999998</v>
      </c>
      <c r="I84" s="400">
        <f t="shared" si="33"/>
        <v>5900.1</v>
      </c>
      <c r="J84" s="357">
        <f t="shared" si="33"/>
        <v>0</v>
      </c>
      <c r="K84" s="357">
        <f t="shared" si="33"/>
        <v>0</v>
      </c>
      <c r="L84" s="178">
        <f t="shared" si="33"/>
        <v>0</v>
      </c>
      <c r="M84" s="400">
        <f t="shared" si="33"/>
        <v>4590</v>
      </c>
      <c r="N84" s="179">
        <f t="shared" si="33"/>
        <v>0</v>
      </c>
      <c r="O84" s="178">
        <f t="shared" si="33"/>
        <v>0</v>
      </c>
      <c r="P84" s="180">
        <f t="shared" si="33"/>
        <v>0</v>
      </c>
      <c r="Q84" s="181">
        <f t="shared" si="33"/>
        <v>-3505.7</v>
      </c>
      <c r="R84" s="182">
        <f>SUM(R85+R100+R107)</f>
        <v>1084.3000000000002</v>
      </c>
      <c r="S84" s="221">
        <f>SUM(T84:V84)</f>
        <v>361724.6</v>
      </c>
      <c r="T84" s="160">
        <f>SUM(G84+J84+K84+L84+M84)</f>
        <v>115301.1</v>
      </c>
      <c r="U84" s="160">
        <f t="shared" si="24"/>
        <v>244029.09999999998</v>
      </c>
      <c r="V84" s="222">
        <f t="shared" si="25"/>
        <v>2394.4000000000005</v>
      </c>
    </row>
    <row r="85" spans="1:22" s="19" customFormat="1" ht="27" customHeight="1">
      <c r="A85" s="18" t="s">
        <v>75</v>
      </c>
      <c r="B85" s="82" t="s">
        <v>288</v>
      </c>
      <c r="C85" s="155" t="s">
        <v>140</v>
      </c>
      <c r="D85" s="235" t="s">
        <v>129</v>
      </c>
      <c r="E85" s="269">
        <f>SUM(E86+E87+E95+E97)</f>
        <v>41101.2</v>
      </c>
      <c r="F85" s="165">
        <f>SUM(I85+H85+G85)</f>
        <v>228581.5</v>
      </c>
      <c r="G85" s="166">
        <f aca="true" t="shared" si="34" ref="G85:N85">SUM(G86+G89+G95+G96+G97+G87+G88)</f>
        <v>39125.6</v>
      </c>
      <c r="H85" s="166">
        <f t="shared" si="34"/>
        <v>183555.8</v>
      </c>
      <c r="I85" s="167">
        <f t="shared" si="34"/>
        <v>5900.1</v>
      </c>
      <c r="J85" s="194">
        <f t="shared" si="34"/>
        <v>0</v>
      </c>
      <c r="K85" s="194">
        <f t="shared" si="34"/>
        <v>0</v>
      </c>
      <c r="L85" s="166">
        <f t="shared" si="34"/>
        <v>0</v>
      </c>
      <c r="M85" s="167">
        <f t="shared" si="34"/>
        <v>0</v>
      </c>
      <c r="N85" s="169">
        <f t="shared" si="34"/>
        <v>0</v>
      </c>
      <c r="O85" s="166">
        <f>SUM(O86+O89+O95+O96+O97)</f>
        <v>0</v>
      </c>
      <c r="P85" s="168">
        <f>SUM(P86+P89+P95+P96+P97+P88)</f>
        <v>0</v>
      </c>
      <c r="Q85" s="183">
        <f>SUM(Q86+Q89+Q95+Q96+Q97)</f>
        <v>-3505.7</v>
      </c>
      <c r="R85" s="187">
        <f>SUM(R86+R89+R95+R96+R97)</f>
        <v>-3505.7</v>
      </c>
      <c r="S85" s="165">
        <f>SUM(S86+S89+S95+S96+S97+S87)</f>
        <v>187920.4</v>
      </c>
      <c r="T85" s="166">
        <f>SUM(T86+T89+T95+T96+T97+T87+T88)</f>
        <v>39125.6</v>
      </c>
      <c r="U85" s="166">
        <f>SUM(U86+U89+U95+U96+U97+U87+U88)</f>
        <v>183555.8</v>
      </c>
      <c r="V85" s="167">
        <f>SUM(V86+V89+V95+V96+V97)</f>
        <v>2394.4</v>
      </c>
    </row>
    <row r="86" spans="1:22" s="8" customFormat="1" ht="24" customHeight="1">
      <c r="A86" s="5"/>
      <c r="B86" s="79" t="s">
        <v>363</v>
      </c>
      <c r="C86" s="7" t="s">
        <v>140</v>
      </c>
      <c r="D86" s="234" t="s">
        <v>129</v>
      </c>
      <c r="E86" s="270">
        <v>5772</v>
      </c>
      <c r="F86" s="59">
        <f aca="true" t="shared" si="35" ref="F86:F109">SUM(G86:I86)</f>
        <v>5847.8</v>
      </c>
      <c r="G86" s="111">
        <v>5847.8</v>
      </c>
      <c r="H86" s="111"/>
      <c r="I86" s="205"/>
      <c r="J86" s="358"/>
      <c r="K86" s="350"/>
      <c r="L86" s="91"/>
      <c r="M86" s="132"/>
      <c r="N86" s="100"/>
      <c r="O86" s="91"/>
      <c r="P86" s="104"/>
      <c r="Q86" s="142"/>
      <c r="R86" s="105">
        <f aca="true" t="shared" si="36" ref="R86:R147">SUM(J86:Q86)</f>
        <v>0</v>
      </c>
      <c r="S86" s="196">
        <f aca="true" t="shared" si="37" ref="S86:S147">SUM(T86:V86)</f>
        <v>5847.8</v>
      </c>
      <c r="T86" s="64">
        <f aca="true" t="shared" si="38" ref="T86:T94">SUM(G86+J86+K86+L86+M86)</f>
        <v>5847.8</v>
      </c>
      <c r="U86" s="64">
        <f t="shared" si="24"/>
        <v>0</v>
      </c>
      <c r="V86" s="132">
        <f t="shared" si="25"/>
        <v>0</v>
      </c>
    </row>
    <row r="87" spans="1:22" s="8" customFormat="1" ht="37.5" customHeight="1">
      <c r="A87" s="5"/>
      <c r="B87" s="79" t="s">
        <v>8</v>
      </c>
      <c r="C87" s="7" t="s">
        <v>140</v>
      </c>
      <c r="D87" s="234" t="s">
        <v>129</v>
      </c>
      <c r="E87" s="264">
        <v>5000</v>
      </c>
      <c r="F87" s="61">
        <f t="shared" si="35"/>
        <v>16585</v>
      </c>
      <c r="G87" s="62">
        <v>7195.9</v>
      </c>
      <c r="H87" s="100">
        <v>9389.1</v>
      </c>
      <c r="I87" s="63"/>
      <c r="J87" s="315"/>
      <c r="K87" s="350"/>
      <c r="L87" s="91"/>
      <c r="M87" s="132"/>
      <c r="N87" s="100"/>
      <c r="O87" s="91"/>
      <c r="P87" s="104"/>
      <c r="Q87" s="142"/>
      <c r="R87" s="105">
        <f t="shared" si="36"/>
        <v>0</v>
      </c>
      <c r="S87" s="196">
        <f t="shared" si="37"/>
        <v>16585</v>
      </c>
      <c r="T87" s="64">
        <f t="shared" si="38"/>
        <v>7195.9</v>
      </c>
      <c r="U87" s="64">
        <f t="shared" si="24"/>
        <v>9389.1</v>
      </c>
      <c r="V87" s="132">
        <f t="shared" si="25"/>
        <v>0</v>
      </c>
    </row>
    <row r="88" spans="1:22" s="8" customFormat="1" ht="36" customHeight="1">
      <c r="A88" s="5"/>
      <c r="B88" s="79" t="s">
        <v>9</v>
      </c>
      <c r="C88" s="7" t="s">
        <v>140</v>
      </c>
      <c r="D88" s="234" t="s">
        <v>129</v>
      </c>
      <c r="E88" s="264"/>
      <c r="F88" s="61">
        <f t="shared" si="35"/>
        <v>37155.4</v>
      </c>
      <c r="G88" s="62"/>
      <c r="H88" s="100">
        <v>37155.4</v>
      </c>
      <c r="I88" s="63"/>
      <c r="J88" s="359"/>
      <c r="K88" s="218"/>
      <c r="L88" s="123"/>
      <c r="M88" s="151"/>
      <c r="N88" s="100"/>
      <c r="O88" s="91"/>
      <c r="P88" s="104"/>
      <c r="Q88" s="390"/>
      <c r="R88" s="105">
        <f>SUM(J88:Q88)</f>
        <v>0</v>
      </c>
      <c r="S88" s="196">
        <f>SUM(T88:V88)</f>
        <v>37155.4</v>
      </c>
      <c r="T88" s="64">
        <f>SUM(G88+J88+K88+L88+M88)</f>
        <v>0</v>
      </c>
      <c r="U88" s="64">
        <f>SUM(H88+N88+O88+P88)</f>
        <v>37155.4</v>
      </c>
      <c r="V88" s="132">
        <f>SUM(I88+Q88)</f>
        <v>0</v>
      </c>
    </row>
    <row r="89" spans="1:22" s="8" customFormat="1" ht="24.75" customHeight="1">
      <c r="A89" s="5"/>
      <c r="B89" s="79" t="s">
        <v>191</v>
      </c>
      <c r="C89" s="7" t="s">
        <v>140</v>
      </c>
      <c r="D89" s="234" t="s">
        <v>129</v>
      </c>
      <c r="E89" s="264"/>
      <c r="F89" s="61">
        <f t="shared" si="35"/>
        <v>140194.80000000002</v>
      </c>
      <c r="G89" s="62">
        <f aca="true" t="shared" si="39" ref="G89:R89">SUM(G90:G94)</f>
        <v>15641.9</v>
      </c>
      <c r="H89" s="62">
        <f t="shared" si="39"/>
        <v>121047.2</v>
      </c>
      <c r="I89" s="63">
        <f t="shared" si="39"/>
        <v>3505.7</v>
      </c>
      <c r="J89" s="356">
        <f t="shared" si="39"/>
        <v>0</v>
      </c>
      <c r="K89" s="140">
        <f t="shared" si="39"/>
        <v>0</v>
      </c>
      <c r="L89" s="62">
        <f t="shared" si="39"/>
        <v>0</v>
      </c>
      <c r="M89" s="63">
        <f t="shared" si="39"/>
        <v>0</v>
      </c>
      <c r="N89" s="139">
        <f t="shared" si="39"/>
        <v>0</v>
      </c>
      <c r="O89" s="62">
        <f t="shared" si="39"/>
        <v>0</v>
      </c>
      <c r="P89" s="102">
        <f t="shared" si="39"/>
        <v>0</v>
      </c>
      <c r="Q89" s="143">
        <f t="shared" si="39"/>
        <v>-3505.7</v>
      </c>
      <c r="R89" s="122">
        <f t="shared" si="39"/>
        <v>-3505.7</v>
      </c>
      <c r="S89" s="196">
        <f t="shared" si="37"/>
        <v>136689.1</v>
      </c>
      <c r="T89" s="64">
        <f>SUM(T90+T91+T92+T93+T94)</f>
        <v>15641.9</v>
      </c>
      <c r="U89" s="64">
        <f aca="true" t="shared" si="40" ref="U89:U94">SUM(H89+N89+O89+P89)</f>
        <v>121047.2</v>
      </c>
      <c r="V89" s="132">
        <f t="shared" si="25"/>
        <v>0</v>
      </c>
    </row>
    <row r="90" spans="1:22" s="8" customFormat="1" ht="23.25" customHeight="1">
      <c r="A90" s="5"/>
      <c r="B90" s="109" t="s">
        <v>366</v>
      </c>
      <c r="C90" s="7" t="s">
        <v>140</v>
      </c>
      <c r="D90" s="234" t="s">
        <v>129</v>
      </c>
      <c r="E90" s="264"/>
      <c r="F90" s="61">
        <f t="shared" si="35"/>
        <v>7505.7</v>
      </c>
      <c r="G90" s="62">
        <v>4000</v>
      </c>
      <c r="H90" s="62"/>
      <c r="I90" s="63">
        <v>3505.7</v>
      </c>
      <c r="J90" s="358"/>
      <c r="K90" s="360">
        <v>0</v>
      </c>
      <c r="L90" s="64"/>
      <c r="M90" s="197"/>
      <c r="N90" s="100"/>
      <c r="O90" s="91"/>
      <c r="P90" s="104"/>
      <c r="Q90" s="391">
        <v>-3505.7</v>
      </c>
      <c r="R90" s="105">
        <f t="shared" si="36"/>
        <v>-3505.7</v>
      </c>
      <c r="S90" s="196">
        <f>SUM(T90:V90)</f>
        <v>4000</v>
      </c>
      <c r="T90" s="64">
        <f>SUM(G90+J90+K90+L90+M90)</f>
        <v>4000</v>
      </c>
      <c r="U90" s="64">
        <f t="shared" si="40"/>
        <v>0</v>
      </c>
      <c r="V90" s="132">
        <f t="shared" si="25"/>
        <v>0</v>
      </c>
    </row>
    <row r="91" spans="1:22" s="8" customFormat="1" ht="34.5" customHeight="1">
      <c r="A91" s="5"/>
      <c r="B91" s="109" t="s">
        <v>43</v>
      </c>
      <c r="C91" s="7" t="s">
        <v>140</v>
      </c>
      <c r="D91" s="234" t="s">
        <v>129</v>
      </c>
      <c r="E91" s="264"/>
      <c r="F91" s="61">
        <f t="shared" si="35"/>
        <v>57517.600000000006</v>
      </c>
      <c r="G91" s="62">
        <v>7055.3</v>
      </c>
      <c r="H91" s="62">
        <v>50462.3</v>
      </c>
      <c r="I91" s="63"/>
      <c r="J91" s="315"/>
      <c r="K91" s="350"/>
      <c r="L91" s="91"/>
      <c r="M91" s="132"/>
      <c r="N91" s="100"/>
      <c r="O91" s="91"/>
      <c r="P91" s="104"/>
      <c r="Q91" s="142"/>
      <c r="R91" s="105">
        <f t="shared" si="36"/>
        <v>0</v>
      </c>
      <c r="S91" s="196">
        <f>SUM(T91:V91)</f>
        <v>57517.600000000006</v>
      </c>
      <c r="T91" s="64">
        <f>SUM(G91+J91+K91+L91+M91)</f>
        <v>7055.3</v>
      </c>
      <c r="U91" s="64">
        <f t="shared" si="40"/>
        <v>50462.3</v>
      </c>
      <c r="V91" s="132">
        <f t="shared" si="25"/>
        <v>0</v>
      </c>
    </row>
    <row r="92" spans="1:22" s="8" customFormat="1" ht="32.25" customHeight="1">
      <c r="A92" s="5"/>
      <c r="B92" s="109" t="s">
        <v>37</v>
      </c>
      <c r="C92" s="7"/>
      <c r="D92" s="234"/>
      <c r="E92" s="264"/>
      <c r="F92" s="61">
        <f t="shared" si="35"/>
        <v>62990.799999999996</v>
      </c>
      <c r="G92" s="62">
        <v>3854.6</v>
      </c>
      <c r="H92" s="62">
        <v>59136.2</v>
      </c>
      <c r="I92" s="63"/>
      <c r="J92" s="315"/>
      <c r="K92" s="350">
        <v>0</v>
      </c>
      <c r="L92" s="91"/>
      <c r="M92" s="132"/>
      <c r="N92" s="100"/>
      <c r="O92" s="91"/>
      <c r="P92" s="104"/>
      <c r="Q92" s="142"/>
      <c r="R92" s="105">
        <f t="shared" si="36"/>
        <v>0</v>
      </c>
      <c r="S92" s="196">
        <f>SUM(T92:V92)</f>
        <v>62990.799999999996</v>
      </c>
      <c r="T92" s="64">
        <f>SUM(G92+J92+K92+L92+M92)</f>
        <v>3854.6</v>
      </c>
      <c r="U92" s="64">
        <f t="shared" si="40"/>
        <v>59136.2</v>
      </c>
      <c r="V92" s="132">
        <f>SUM(I92+Q92)</f>
        <v>0</v>
      </c>
    </row>
    <row r="93" spans="1:22" s="8" customFormat="1" ht="24.75" customHeight="1">
      <c r="A93" s="5"/>
      <c r="B93" s="103" t="s">
        <v>364</v>
      </c>
      <c r="C93" s="7" t="s">
        <v>140</v>
      </c>
      <c r="D93" s="234" t="s">
        <v>129</v>
      </c>
      <c r="E93" s="264"/>
      <c r="F93" s="61">
        <f t="shared" si="35"/>
        <v>9770.2</v>
      </c>
      <c r="G93" s="62">
        <v>732</v>
      </c>
      <c r="H93" s="62">
        <v>9038.2</v>
      </c>
      <c r="I93" s="63"/>
      <c r="J93" s="315"/>
      <c r="K93" s="350"/>
      <c r="L93" s="91"/>
      <c r="M93" s="132"/>
      <c r="N93" s="100"/>
      <c r="O93" s="91"/>
      <c r="P93" s="104"/>
      <c r="Q93" s="142"/>
      <c r="R93" s="105">
        <f t="shared" si="36"/>
        <v>0</v>
      </c>
      <c r="S93" s="196">
        <f>SUM(T93:V93)</f>
        <v>9770.2</v>
      </c>
      <c r="T93" s="64">
        <f t="shared" si="38"/>
        <v>732</v>
      </c>
      <c r="U93" s="64">
        <f t="shared" si="40"/>
        <v>9038.2</v>
      </c>
      <c r="V93" s="132">
        <f t="shared" si="25"/>
        <v>0</v>
      </c>
    </row>
    <row r="94" spans="1:22" s="8" customFormat="1" ht="23.25" customHeight="1">
      <c r="A94" s="5"/>
      <c r="B94" s="103" t="s">
        <v>365</v>
      </c>
      <c r="C94" s="7"/>
      <c r="D94" s="234"/>
      <c r="E94" s="264"/>
      <c r="F94" s="61">
        <f t="shared" si="35"/>
        <v>2410.5</v>
      </c>
      <c r="G94" s="62"/>
      <c r="H94" s="62">
        <v>2410.5</v>
      </c>
      <c r="I94" s="63"/>
      <c r="J94" s="315"/>
      <c r="K94" s="350"/>
      <c r="L94" s="91"/>
      <c r="M94" s="132"/>
      <c r="N94" s="100"/>
      <c r="O94" s="91"/>
      <c r="P94" s="104"/>
      <c r="Q94" s="142"/>
      <c r="R94" s="105">
        <f t="shared" si="36"/>
        <v>0</v>
      </c>
      <c r="S94" s="196">
        <f>SUM(T94:V94)</f>
        <v>2410.5</v>
      </c>
      <c r="T94" s="64">
        <f t="shared" si="38"/>
        <v>0</v>
      </c>
      <c r="U94" s="64">
        <f t="shared" si="40"/>
        <v>2410.5</v>
      </c>
      <c r="V94" s="132">
        <f t="shared" si="25"/>
        <v>0</v>
      </c>
    </row>
    <row r="95" spans="1:22" s="8" customFormat="1" ht="25.5" customHeight="1">
      <c r="A95" s="5"/>
      <c r="B95" s="79" t="s">
        <v>280</v>
      </c>
      <c r="C95" s="7" t="s">
        <v>140</v>
      </c>
      <c r="D95" s="234" t="s">
        <v>129</v>
      </c>
      <c r="E95" s="264">
        <v>10440</v>
      </c>
      <c r="F95" s="61">
        <f t="shared" si="35"/>
        <v>10440</v>
      </c>
      <c r="G95" s="62">
        <v>10440</v>
      </c>
      <c r="H95" s="62"/>
      <c r="I95" s="63"/>
      <c r="J95" s="315"/>
      <c r="K95" s="350"/>
      <c r="L95" s="91"/>
      <c r="M95" s="132"/>
      <c r="N95" s="100"/>
      <c r="O95" s="91"/>
      <c r="P95" s="104"/>
      <c r="Q95" s="142"/>
      <c r="R95" s="105">
        <f t="shared" si="36"/>
        <v>0</v>
      </c>
      <c r="S95" s="196">
        <f t="shared" si="37"/>
        <v>10440</v>
      </c>
      <c r="T95" s="64">
        <f aca="true" t="shared" si="41" ref="T95:T106">SUM(G95+J95+K95+L95+M95)</f>
        <v>10440</v>
      </c>
      <c r="U95" s="64">
        <f t="shared" si="24"/>
        <v>0</v>
      </c>
      <c r="V95" s="132">
        <f t="shared" si="25"/>
        <v>0</v>
      </c>
    </row>
    <row r="96" spans="1:22" s="8" customFormat="1" ht="21" customHeight="1">
      <c r="A96" s="5"/>
      <c r="B96" s="79" t="s">
        <v>53</v>
      </c>
      <c r="C96" s="7" t="s">
        <v>140</v>
      </c>
      <c r="D96" s="234" t="s">
        <v>129</v>
      </c>
      <c r="E96" s="264"/>
      <c r="F96" s="61">
        <f t="shared" si="35"/>
        <v>2394.4</v>
      </c>
      <c r="G96" s="62"/>
      <c r="H96" s="62"/>
      <c r="I96" s="63">
        <v>2394.4</v>
      </c>
      <c r="J96" s="315"/>
      <c r="K96" s="350"/>
      <c r="L96" s="91"/>
      <c r="M96" s="132"/>
      <c r="N96" s="100"/>
      <c r="O96" s="91"/>
      <c r="P96" s="104"/>
      <c r="Q96" s="142"/>
      <c r="R96" s="105">
        <f t="shared" si="36"/>
        <v>0</v>
      </c>
      <c r="S96" s="196">
        <f t="shared" si="37"/>
        <v>2394.4</v>
      </c>
      <c r="T96" s="64">
        <f t="shared" si="41"/>
        <v>0</v>
      </c>
      <c r="U96" s="64">
        <f t="shared" si="24"/>
        <v>0</v>
      </c>
      <c r="V96" s="132">
        <f t="shared" si="25"/>
        <v>2394.4</v>
      </c>
    </row>
    <row r="97" spans="1:22" s="8" customFormat="1" ht="24" customHeight="1">
      <c r="A97" s="5"/>
      <c r="B97" s="79" t="s">
        <v>44</v>
      </c>
      <c r="C97" s="7">
        <v>0</v>
      </c>
      <c r="D97" s="234" t="s">
        <v>129</v>
      </c>
      <c r="E97" s="264">
        <f>SUM(E98+E99)</f>
        <v>19889.199999999997</v>
      </c>
      <c r="F97" s="61">
        <f t="shared" si="35"/>
        <v>15964.099999999999</v>
      </c>
      <c r="G97" s="93">
        <f>SUM(G98:G99)</f>
        <v>0</v>
      </c>
      <c r="H97" s="62">
        <f>SUM(H98:H99)</f>
        <v>15964.099999999999</v>
      </c>
      <c r="I97" s="63"/>
      <c r="J97" s="315">
        <f>SUM(J98+J99)</f>
        <v>0</v>
      </c>
      <c r="K97" s="356">
        <f>SUM(K98+K99)</f>
        <v>0</v>
      </c>
      <c r="L97" s="62">
        <f>SUM(L98+L99)</f>
        <v>0</v>
      </c>
      <c r="M97" s="63">
        <f>SUM(M98+M99)</f>
        <v>0</v>
      </c>
      <c r="N97" s="100"/>
      <c r="O97" s="91"/>
      <c r="P97" s="104">
        <f>SUM(P98+P99)</f>
        <v>0</v>
      </c>
      <c r="Q97" s="142"/>
      <c r="R97" s="105">
        <f t="shared" si="36"/>
        <v>0</v>
      </c>
      <c r="S97" s="196">
        <f t="shared" si="37"/>
        <v>15964.099999999999</v>
      </c>
      <c r="T97" s="64">
        <f>SUM(T98+T99)</f>
        <v>0</v>
      </c>
      <c r="U97" s="64">
        <f>SUM(U98+U99)</f>
        <v>15964.099999999999</v>
      </c>
      <c r="V97" s="132">
        <f t="shared" si="25"/>
        <v>0</v>
      </c>
    </row>
    <row r="98" spans="1:22" s="8" customFormat="1" ht="34.5" customHeight="1">
      <c r="A98" s="41"/>
      <c r="B98" s="109" t="s">
        <v>43</v>
      </c>
      <c r="C98" s="7" t="s">
        <v>140</v>
      </c>
      <c r="D98" s="234" t="s">
        <v>129</v>
      </c>
      <c r="E98" s="264">
        <v>8327.9</v>
      </c>
      <c r="F98" s="61">
        <f t="shared" si="35"/>
        <v>4132.3</v>
      </c>
      <c r="G98" s="93">
        <v>0</v>
      </c>
      <c r="H98" s="62">
        <v>4132.3</v>
      </c>
      <c r="I98" s="63"/>
      <c r="J98" s="315"/>
      <c r="K98" s="350"/>
      <c r="L98" s="91"/>
      <c r="M98" s="132">
        <v>0</v>
      </c>
      <c r="N98" s="100"/>
      <c r="O98" s="91"/>
      <c r="P98" s="100"/>
      <c r="Q98" s="142"/>
      <c r="R98" s="105">
        <f t="shared" si="36"/>
        <v>0</v>
      </c>
      <c r="S98" s="196">
        <f t="shared" si="37"/>
        <v>4132.3</v>
      </c>
      <c r="T98" s="64">
        <f t="shared" si="41"/>
        <v>0</v>
      </c>
      <c r="U98" s="64">
        <f t="shared" si="24"/>
        <v>4132.3</v>
      </c>
      <c r="V98" s="132">
        <f t="shared" si="25"/>
        <v>0</v>
      </c>
    </row>
    <row r="99" spans="1:22" s="8" customFormat="1" ht="33.75" customHeight="1">
      <c r="A99" s="41"/>
      <c r="B99" s="109" t="s">
        <v>37</v>
      </c>
      <c r="C99" s="7" t="s">
        <v>140</v>
      </c>
      <c r="D99" s="234" t="s">
        <v>129</v>
      </c>
      <c r="E99" s="264">
        <v>11561.3</v>
      </c>
      <c r="F99" s="61">
        <f t="shared" si="35"/>
        <v>11831.8</v>
      </c>
      <c r="G99" s="93">
        <v>0</v>
      </c>
      <c r="H99" s="62">
        <v>11831.8</v>
      </c>
      <c r="I99" s="63"/>
      <c r="J99" s="315"/>
      <c r="K99" s="350"/>
      <c r="L99" s="91"/>
      <c r="M99" s="132">
        <v>0</v>
      </c>
      <c r="N99" s="100"/>
      <c r="O99" s="91"/>
      <c r="P99" s="100"/>
      <c r="Q99" s="142"/>
      <c r="R99" s="105">
        <f t="shared" si="36"/>
        <v>0</v>
      </c>
      <c r="S99" s="196">
        <f t="shared" si="37"/>
        <v>11831.8</v>
      </c>
      <c r="T99" s="64">
        <f t="shared" si="41"/>
        <v>0</v>
      </c>
      <c r="U99" s="64">
        <f t="shared" si="24"/>
        <v>11831.8</v>
      </c>
      <c r="V99" s="132">
        <f t="shared" si="25"/>
        <v>0</v>
      </c>
    </row>
    <row r="100" spans="1:22" s="15" customFormat="1" ht="26.25" customHeight="1">
      <c r="A100" s="20" t="s">
        <v>78</v>
      </c>
      <c r="B100" s="163" t="s">
        <v>330</v>
      </c>
      <c r="C100" s="185" t="s">
        <v>140</v>
      </c>
      <c r="D100" s="240" t="s">
        <v>132</v>
      </c>
      <c r="E100" s="272">
        <f>SUM(E101+E102+E103+E104+E105+E106)</f>
        <v>51565.5</v>
      </c>
      <c r="F100" s="165">
        <f t="shared" si="35"/>
        <v>83514.5</v>
      </c>
      <c r="G100" s="166">
        <f>SUM(G101:G106)</f>
        <v>23041.199999999997</v>
      </c>
      <c r="H100" s="166">
        <f>SUM(H101:H106)</f>
        <v>60473.3</v>
      </c>
      <c r="I100" s="167">
        <f>SUM(I101:I106)</f>
        <v>0</v>
      </c>
      <c r="J100" s="194">
        <f>SUM(J101:J106)</f>
        <v>0</v>
      </c>
      <c r="K100" s="194">
        <f aca="true" t="shared" si="42" ref="K100:Q100">SUM(K101:K106)</f>
        <v>0</v>
      </c>
      <c r="L100" s="166">
        <f t="shared" si="42"/>
        <v>0</v>
      </c>
      <c r="M100" s="167">
        <f t="shared" si="42"/>
        <v>0</v>
      </c>
      <c r="N100" s="169">
        <f t="shared" si="42"/>
        <v>0</v>
      </c>
      <c r="O100" s="166">
        <f t="shared" si="42"/>
        <v>0</v>
      </c>
      <c r="P100" s="168">
        <f t="shared" si="42"/>
        <v>0</v>
      </c>
      <c r="Q100" s="183">
        <f t="shared" si="42"/>
        <v>0</v>
      </c>
      <c r="R100" s="159">
        <f t="shared" si="36"/>
        <v>0</v>
      </c>
      <c r="S100" s="221">
        <f t="shared" si="37"/>
        <v>83514.5</v>
      </c>
      <c r="T100" s="160">
        <f t="shared" si="41"/>
        <v>23041.199999999997</v>
      </c>
      <c r="U100" s="160">
        <f t="shared" si="24"/>
        <v>60473.3</v>
      </c>
      <c r="V100" s="222">
        <f t="shared" si="25"/>
        <v>0</v>
      </c>
    </row>
    <row r="101" spans="1:22" s="8" customFormat="1" ht="24" customHeight="1">
      <c r="A101" s="5"/>
      <c r="B101" s="79" t="s">
        <v>165</v>
      </c>
      <c r="C101" s="7" t="s">
        <v>140</v>
      </c>
      <c r="D101" s="238" t="s">
        <v>132</v>
      </c>
      <c r="E101" s="273">
        <v>10000</v>
      </c>
      <c r="F101" s="61">
        <f t="shared" si="35"/>
        <v>10000</v>
      </c>
      <c r="G101" s="62">
        <v>10000</v>
      </c>
      <c r="H101" s="62"/>
      <c r="I101" s="63"/>
      <c r="J101" s="356"/>
      <c r="K101" s="356"/>
      <c r="L101" s="62"/>
      <c r="M101" s="63"/>
      <c r="N101" s="139"/>
      <c r="O101" s="62"/>
      <c r="P101" s="102"/>
      <c r="Q101" s="143"/>
      <c r="R101" s="105">
        <f t="shared" si="36"/>
        <v>0</v>
      </c>
      <c r="S101" s="196">
        <f t="shared" si="37"/>
        <v>10000</v>
      </c>
      <c r="T101" s="64">
        <f t="shared" si="41"/>
        <v>10000</v>
      </c>
      <c r="U101" s="64">
        <f t="shared" si="24"/>
        <v>0</v>
      </c>
      <c r="V101" s="132">
        <f t="shared" si="25"/>
        <v>0</v>
      </c>
    </row>
    <row r="102" spans="1:22" s="8" customFormat="1" ht="24" customHeight="1">
      <c r="A102" s="5"/>
      <c r="B102" s="79" t="s">
        <v>166</v>
      </c>
      <c r="C102" s="7" t="s">
        <v>140</v>
      </c>
      <c r="D102" s="238" t="s">
        <v>132</v>
      </c>
      <c r="E102" s="273">
        <v>228</v>
      </c>
      <c r="F102" s="61">
        <f t="shared" si="35"/>
        <v>228</v>
      </c>
      <c r="G102" s="62">
        <v>228</v>
      </c>
      <c r="H102" s="62"/>
      <c r="I102" s="63"/>
      <c r="J102" s="356"/>
      <c r="K102" s="356"/>
      <c r="L102" s="62"/>
      <c r="M102" s="63"/>
      <c r="N102" s="139"/>
      <c r="O102" s="62"/>
      <c r="P102" s="102"/>
      <c r="Q102" s="143"/>
      <c r="R102" s="105">
        <f t="shared" si="36"/>
        <v>0</v>
      </c>
      <c r="S102" s="196">
        <f t="shared" si="37"/>
        <v>228</v>
      </c>
      <c r="T102" s="64">
        <f t="shared" si="41"/>
        <v>228</v>
      </c>
      <c r="U102" s="64">
        <f t="shared" si="24"/>
        <v>0</v>
      </c>
      <c r="V102" s="132">
        <f t="shared" si="25"/>
        <v>0</v>
      </c>
    </row>
    <row r="103" spans="1:22" s="8" customFormat="1" ht="25.5" customHeight="1">
      <c r="A103" s="5"/>
      <c r="B103" s="79" t="s">
        <v>80</v>
      </c>
      <c r="C103" s="7" t="s">
        <v>140</v>
      </c>
      <c r="D103" s="238" t="s">
        <v>132</v>
      </c>
      <c r="E103" s="273">
        <v>3600</v>
      </c>
      <c r="F103" s="61">
        <f t="shared" si="35"/>
        <v>3600</v>
      </c>
      <c r="G103" s="388">
        <v>3600</v>
      </c>
      <c r="H103" s="62"/>
      <c r="I103" s="63"/>
      <c r="J103" s="356"/>
      <c r="K103" s="356"/>
      <c r="L103" s="62"/>
      <c r="M103" s="63"/>
      <c r="N103" s="139"/>
      <c r="O103" s="62"/>
      <c r="P103" s="102"/>
      <c r="Q103" s="143"/>
      <c r="R103" s="105">
        <f t="shared" si="36"/>
        <v>0</v>
      </c>
      <c r="S103" s="196">
        <f t="shared" si="37"/>
        <v>3600</v>
      </c>
      <c r="T103" s="64">
        <f t="shared" si="41"/>
        <v>3600</v>
      </c>
      <c r="U103" s="64">
        <f t="shared" si="24"/>
        <v>0</v>
      </c>
      <c r="V103" s="132">
        <f t="shared" si="25"/>
        <v>0</v>
      </c>
    </row>
    <row r="104" spans="1:22" s="8" customFormat="1" ht="23.25" customHeight="1">
      <c r="A104" s="5"/>
      <c r="B104" s="79" t="s">
        <v>153</v>
      </c>
      <c r="C104" s="7" t="s">
        <v>140</v>
      </c>
      <c r="D104" s="238" t="s">
        <v>132</v>
      </c>
      <c r="E104" s="273">
        <v>25362.5</v>
      </c>
      <c r="F104" s="61">
        <f t="shared" si="35"/>
        <v>51085.9</v>
      </c>
      <c r="G104" s="389">
        <v>4227.1</v>
      </c>
      <c r="H104" s="62">
        <v>46858.8</v>
      </c>
      <c r="I104" s="63"/>
      <c r="J104" s="356"/>
      <c r="K104" s="356"/>
      <c r="L104" s="62"/>
      <c r="M104" s="63"/>
      <c r="N104" s="139">
        <v>0</v>
      </c>
      <c r="O104" s="62"/>
      <c r="P104" s="102"/>
      <c r="Q104" s="143"/>
      <c r="R104" s="105">
        <f t="shared" si="36"/>
        <v>0</v>
      </c>
      <c r="S104" s="196">
        <f t="shared" si="37"/>
        <v>51085.9</v>
      </c>
      <c r="T104" s="64">
        <f t="shared" si="41"/>
        <v>4227.1</v>
      </c>
      <c r="U104" s="64">
        <f t="shared" si="24"/>
        <v>46858.8</v>
      </c>
      <c r="V104" s="132">
        <f t="shared" si="25"/>
        <v>0</v>
      </c>
    </row>
    <row r="105" spans="1:22" s="8" customFormat="1" ht="24.75" customHeight="1">
      <c r="A105" s="5"/>
      <c r="B105" s="79" t="s">
        <v>167</v>
      </c>
      <c r="C105" s="7" t="s">
        <v>140</v>
      </c>
      <c r="D105" s="238" t="s">
        <v>132</v>
      </c>
      <c r="E105" s="273">
        <v>10000</v>
      </c>
      <c r="F105" s="61">
        <f t="shared" si="35"/>
        <v>14725.6</v>
      </c>
      <c r="G105" s="389">
        <v>1111.1</v>
      </c>
      <c r="H105" s="62">
        <v>13614.5</v>
      </c>
      <c r="I105" s="63"/>
      <c r="J105" s="356"/>
      <c r="K105" s="356"/>
      <c r="L105" s="62"/>
      <c r="M105" s="63"/>
      <c r="N105" s="139"/>
      <c r="O105" s="62"/>
      <c r="P105" s="102"/>
      <c r="Q105" s="143"/>
      <c r="R105" s="105">
        <f t="shared" si="36"/>
        <v>0</v>
      </c>
      <c r="S105" s="196">
        <f t="shared" si="37"/>
        <v>14725.6</v>
      </c>
      <c r="T105" s="64">
        <f t="shared" si="41"/>
        <v>1111.1</v>
      </c>
      <c r="U105" s="64">
        <f t="shared" si="24"/>
        <v>13614.5</v>
      </c>
      <c r="V105" s="132">
        <f t="shared" si="25"/>
        <v>0</v>
      </c>
    </row>
    <row r="106" spans="1:22" s="8" customFormat="1" ht="24" customHeight="1">
      <c r="A106" s="5"/>
      <c r="B106" s="79" t="s">
        <v>168</v>
      </c>
      <c r="C106" s="7" t="s">
        <v>140</v>
      </c>
      <c r="D106" s="238" t="s">
        <v>132</v>
      </c>
      <c r="E106" s="273">
        <v>2375</v>
      </c>
      <c r="F106" s="61">
        <f t="shared" si="35"/>
        <v>3875</v>
      </c>
      <c r="G106" s="62">
        <v>3875</v>
      </c>
      <c r="H106" s="62"/>
      <c r="I106" s="63"/>
      <c r="J106" s="356"/>
      <c r="K106" s="356"/>
      <c r="L106" s="62"/>
      <c r="M106" s="63"/>
      <c r="N106" s="139"/>
      <c r="O106" s="62"/>
      <c r="P106" s="102"/>
      <c r="Q106" s="143"/>
      <c r="R106" s="105">
        <f t="shared" si="36"/>
        <v>0</v>
      </c>
      <c r="S106" s="196">
        <f t="shared" si="37"/>
        <v>3875</v>
      </c>
      <c r="T106" s="64">
        <f t="shared" si="41"/>
        <v>3875</v>
      </c>
      <c r="U106" s="64">
        <f t="shared" si="24"/>
        <v>0</v>
      </c>
      <c r="V106" s="132">
        <f t="shared" si="25"/>
        <v>0</v>
      </c>
    </row>
    <row r="107" spans="1:22" s="15" customFormat="1" ht="25.5" customHeight="1">
      <c r="A107" s="12" t="s">
        <v>79</v>
      </c>
      <c r="B107" s="154" t="s">
        <v>298</v>
      </c>
      <c r="C107" s="184" t="s">
        <v>140</v>
      </c>
      <c r="D107" s="241" t="s">
        <v>134</v>
      </c>
      <c r="E107" s="274">
        <f>SUM(E108+E109)</f>
        <v>60135</v>
      </c>
      <c r="F107" s="165">
        <f t="shared" si="35"/>
        <v>48544.3</v>
      </c>
      <c r="G107" s="166">
        <f>SUM(G108:G109)</f>
        <v>48544.3</v>
      </c>
      <c r="H107" s="166"/>
      <c r="I107" s="167"/>
      <c r="J107" s="194">
        <f aca="true" t="shared" si="43" ref="J107:Q107">SUM(J108:J109)</f>
        <v>0</v>
      </c>
      <c r="K107" s="194">
        <f t="shared" si="43"/>
        <v>0</v>
      </c>
      <c r="L107" s="166">
        <f t="shared" si="43"/>
        <v>0</v>
      </c>
      <c r="M107" s="167">
        <f t="shared" si="43"/>
        <v>4590</v>
      </c>
      <c r="N107" s="169">
        <f t="shared" si="43"/>
        <v>0</v>
      </c>
      <c r="O107" s="166">
        <f t="shared" si="43"/>
        <v>0</v>
      </c>
      <c r="P107" s="168">
        <f t="shared" si="43"/>
        <v>0</v>
      </c>
      <c r="Q107" s="183">
        <f t="shared" si="43"/>
        <v>0</v>
      </c>
      <c r="R107" s="159">
        <f t="shared" si="36"/>
        <v>4590</v>
      </c>
      <c r="S107" s="221">
        <f t="shared" si="37"/>
        <v>53134.3</v>
      </c>
      <c r="T107" s="160">
        <f aca="true" t="shared" si="44" ref="T107:T150">SUM(G107+J107+K107+L107+M107)</f>
        <v>53134.3</v>
      </c>
      <c r="U107" s="160">
        <f>SUM(H107+N107+O107+P107)</f>
        <v>0</v>
      </c>
      <c r="V107" s="222">
        <f aca="true" t="shared" si="45" ref="V107:V131">SUM(I107+Q107)</f>
        <v>0</v>
      </c>
    </row>
    <row r="108" spans="1:22" s="8" customFormat="1" ht="40.5" customHeight="1">
      <c r="A108" s="5"/>
      <c r="B108" s="79" t="s">
        <v>22</v>
      </c>
      <c r="C108" s="7" t="s">
        <v>140</v>
      </c>
      <c r="D108" s="238" t="s">
        <v>134</v>
      </c>
      <c r="E108" s="273">
        <v>15052</v>
      </c>
      <c r="F108" s="61">
        <f t="shared" si="35"/>
        <v>16152</v>
      </c>
      <c r="G108" s="62">
        <v>16152</v>
      </c>
      <c r="H108" s="62"/>
      <c r="I108" s="63"/>
      <c r="J108" s="356"/>
      <c r="K108" s="356"/>
      <c r="L108" s="62"/>
      <c r="M108" s="63">
        <v>1000</v>
      </c>
      <c r="N108" s="139"/>
      <c r="O108" s="62"/>
      <c r="P108" s="102"/>
      <c r="Q108" s="143"/>
      <c r="R108" s="105">
        <f t="shared" si="36"/>
        <v>1000</v>
      </c>
      <c r="S108" s="196">
        <f t="shared" si="37"/>
        <v>17152</v>
      </c>
      <c r="T108" s="64">
        <f t="shared" si="44"/>
        <v>17152</v>
      </c>
      <c r="U108" s="64">
        <f>SUM(H108+N108+O108+P108)</f>
        <v>0</v>
      </c>
      <c r="V108" s="132">
        <f t="shared" si="45"/>
        <v>0</v>
      </c>
    </row>
    <row r="109" spans="1:22" s="8" customFormat="1" ht="55.5" customHeight="1" thickBot="1">
      <c r="A109" s="5"/>
      <c r="B109" s="79" t="s">
        <v>23</v>
      </c>
      <c r="C109" s="7" t="s">
        <v>140</v>
      </c>
      <c r="D109" s="238" t="s">
        <v>134</v>
      </c>
      <c r="E109" s="273">
        <v>45083</v>
      </c>
      <c r="F109" s="61">
        <f t="shared" si="35"/>
        <v>32392.3</v>
      </c>
      <c r="G109" s="62">
        <v>32392.3</v>
      </c>
      <c r="H109" s="62"/>
      <c r="I109" s="63"/>
      <c r="J109" s="140"/>
      <c r="K109" s="446"/>
      <c r="L109" s="433"/>
      <c r="M109" s="63">
        <v>3590</v>
      </c>
      <c r="N109" s="139"/>
      <c r="O109" s="62"/>
      <c r="P109" s="102"/>
      <c r="Q109" s="143"/>
      <c r="R109" s="122">
        <f t="shared" si="36"/>
        <v>3590</v>
      </c>
      <c r="S109" s="131">
        <f t="shared" si="37"/>
        <v>35982.3</v>
      </c>
      <c r="T109" s="91">
        <f t="shared" si="44"/>
        <v>35982.3</v>
      </c>
      <c r="U109" s="91">
        <f>SUM(H109+N109+O109+P109)</f>
        <v>0</v>
      </c>
      <c r="V109" s="132">
        <f t="shared" si="45"/>
        <v>0</v>
      </c>
    </row>
    <row r="110" spans="1:22" s="8" customFormat="1" ht="55.5" customHeight="1" thickBot="1">
      <c r="A110" s="372"/>
      <c r="B110" s="373"/>
      <c r="C110" s="374"/>
      <c r="D110" s="374"/>
      <c r="E110" s="369"/>
      <c r="F110" s="375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6"/>
      <c r="S110" s="377"/>
      <c r="T110" s="377"/>
      <c r="U110" s="377"/>
      <c r="V110" s="377"/>
    </row>
    <row r="111" spans="1:33" s="33" customFormat="1" ht="30" customHeight="1" thickBot="1">
      <c r="A111" s="639"/>
      <c r="B111" s="642" t="s">
        <v>122</v>
      </c>
      <c r="C111" s="645" t="s">
        <v>76</v>
      </c>
      <c r="D111" s="648" t="s">
        <v>77</v>
      </c>
      <c r="E111" s="630" t="s">
        <v>4</v>
      </c>
      <c r="F111" s="633" t="s">
        <v>235</v>
      </c>
      <c r="G111" s="651"/>
      <c r="H111" s="651"/>
      <c r="I111" s="652"/>
      <c r="J111" s="626" t="s">
        <v>2</v>
      </c>
      <c r="K111" s="627"/>
      <c r="L111" s="627"/>
      <c r="M111" s="627"/>
      <c r="N111" s="627"/>
      <c r="O111" s="627"/>
      <c r="P111" s="627"/>
      <c r="Q111" s="628"/>
      <c r="R111" s="636" t="s">
        <v>223</v>
      </c>
      <c r="S111" s="608" t="s">
        <v>261</v>
      </c>
      <c r="T111" s="609"/>
      <c r="U111" s="609"/>
      <c r="V111" s="610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</row>
    <row r="112" spans="1:33" s="33" customFormat="1" ht="32.25" customHeight="1" thickBot="1">
      <c r="A112" s="640"/>
      <c r="B112" s="643"/>
      <c r="C112" s="646"/>
      <c r="D112" s="649"/>
      <c r="E112" s="631"/>
      <c r="F112" s="611" t="s">
        <v>125</v>
      </c>
      <c r="G112" s="613" t="s">
        <v>126</v>
      </c>
      <c r="H112" s="613"/>
      <c r="I112" s="614"/>
      <c r="J112" s="605" t="s">
        <v>362</v>
      </c>
      <c r="K112" s="604"/>
      <c r="L112" s="604"/>
      <c r="M112" s="629"/>
      <c r="N112" s="620" t="s">
        <v>61</v>
      </c>
      <c r="O112" s="621"/>
      <c r="P112" s="622"/>
      <c r="Q112" s="615" t="s">
        <v>324</v>
      </c>
      <c r="R112" s="637"/>
      <c r="S112" s="617" t="s">
        <v>125</v>
      </c>
      <c r="T112" s="618" t="s">
        <v>126</v>
      </c>
      <c r="U112" s="618"/>
      <c r="V112" s="619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3" s="33" customFormat="1" ht="195" customHeight="1" thickBot="1">
      <c r="A113" s="641"/>
      <c r="B113" s="644"/>
      <c r="C113" s="647"/>
      <c r="D113" s="650"/>
      <c r="E113" s="632"/>
      <c r="F113" s="612"/>
      <c r="G113" s="311" t="s">
        <v>322</v>
      </c>
      <c r="H113" s="312" t="s">
        <v>323</v>
      </c>
      <c r="I113" s="313" t="s">
        <v>324</v>
      </c>
      <c r="J113" s="447" t="s">
        <v>403</v>
      </c>
      <c r="K113" s="442"/>
      <c r="L113" s="450" t="s">
        <v>111</v>
      </c>
      <c r="M113" s="448" t="s">
        <v>110</v>
      </c>
      <c r="N113" s="623"/>
      <c r="O113" s="624"/>
      <c r="P113" s="625"/>
      <c r="Q113" s="616"/>
      <c r="R113" s="638"/>
      <c r="S113" s="612"/>
      <c r="T113" s="311" t="s">
        <v>322</v>
      </c>
      <c r="U113" s="312" t="s">
        <v>323</v>
      </c>
      <c r="V113" s="313" t="s">
        <v>324</v>
      </c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</row>
    <row r="114" spans="1:22" s="310" customFormat="1" ht="21.75" customHeight="1" thickBot="1">
      <c r="A114" s="303"/>
      <c r="B114" s="304">
        <v>1</v>
      </c>
      <c r="C114" s="305">
        <v>2</v>
      </c>
      <c r="D114" s="306">
        <v>3</v>
      </c>
      <c r="E114" s="304">
        <v>4</v>
      </c>
      <c r="F114" s="307">
        <v>5</v>
      </c>
      <c r="G114" s="307">
        <v>6</v>
      </c>
      <c r="H114" s="307">
        <v>7</v>
      </c>
      <c r="I114" s="308">
        <v>8</v>
      </c>
      <c r="J114" s="384" t="s">
        <v>112</v>
      </c>
      <c r="K114" s="303">
        <v>9</v>
      </c>
      <c r="L114" s="384" t="s">
        <v>112</v>
      </c>
      <c r="M114" s="306">
        <v>9</v>
      </c>
      <c r="N114" s="304">
        <v>10</v>
      </c>
      <c r="O114" s="307">
        <v>12</v>
      </c>
      <c r="P114" s="309">
        <v>12</v>
      </c>
      <c r="Q114" s="304">
        <v>11</v>
      </c>
      <c r="R114" s="308">
        <v>12</v>
      </c>
      <c r="S114" s="305">
        <v>13</v>
      </c>
      <c r="T114" s="307">
        <v>14</v>
      </c>
      <c r="U114" s="307">
        <v>15</v>
      </c>
      <c r="V114" s="309">
        <v>16</v>
      </c>
    </row>
    <row r="115" spans="1:22" s="15" customFormat="1" ht="36" customHeight="1">
      <c r="A115" s="12" t="s">
        <v>169</v>
      </c>
      <c r="B115" s="188" t="s">
        <v>170</v>
      </c>
      <c r="C115" s="184" t="s">
        <v>171</v>
      </c>
      <c r="D115" s="241" t="s">
        <v>130</v>
      </c>
      <c r="E115" s="274">
        <f aca="true" t="shared" si="46" ref="E115:R115">SUM(E116+E132+E151+E162)</f>
        <v>1105931.1</v>
      </c>
      <c r="F115" s="165">
        <f t="shared" si="46"/>
        <v>1369847.3000000003</v>
      </c>
      <c r="G115" s="166">
        <f t="shared" si="46"/>
        <v>558643.6</v>
      </c>
      <c r="H115" s="166">
        <f t="shared" si="46"/>
        <v>739176.8</v>
      </c>
      <c r="I115" s="167">
        <f t="shared" si="46"/>
        <v>72026.9</v>
      </c>
      <c r="J115" s="166">
        <f t="shared" si="46"/>
        <v>0</v>
      </c>
      <c r="K115" s="256">
        <f t="shared" si="46"/>
        <v>0</v>
      </c>
      <c r="L115" s="255">
        <f t="shared" si="46"/>
        <v>17914.4</v>
      </c>
      <c r="M115" s="361">
        <f t="shared" si="46"/>
        <v>-3000</v>
      </c>
      <c r="N115" s="429">
        <f t="shared" si="46"/>
        <v>1986.2</v>
      </c>
      <c r="O115" s="426">
        <f t="shared" si="46"/>
        <v>0</v>
      </c>
      <c r="P115" s="256">
        <f t="shared" si="46"/>
        <v>0</v>
      </c>
      <c r="Q115" s="217">
        <f t="shared" si="46"/>
        <v>-4591</v>
      </c>
      <c r="R115" s="405">
        <f t="shared" si="46"/>
        <v>12309.6</v>
      </c>
      <c r="S115" s="221">
        <f>SUM(T115:V115)</f>
        <v>1382156.9</v>
      </c>
      <c r="T115" s="160">
        <f>SUM(G115+K115+L115+M115)</f>
        <v>573558</v>
      </c>
      <c r="U115" s="160">
        <f>SUM(H115+N115+O115+P115)</f>
        <v>741163</v>
      </c>
      <c r="V115" s="222">
        <f>SUM(I115+Q115)</f>
        <v>67435.9</v>
      </c>
    </row>
    <row r="116" spans="1:22" s="15" customFormat="1" ht="28.5" customHeight="1">
      <c r="A116" s="12" t="s">
        <v>81</v>
      </c>
      <c r="B116" s="188" t="s">
        <v>289</v>
      </c>
      <c r="C116" s="184" t="s">
        <v>171</v>
      </c>
      <c r="D116" s="241" t="s">
        <v>129</v>
      </c>
      <c r="E116" s="274">
        <f>SUM(E117+E118+E119+E120+E121+E122+E123+E124+E125+E126+E127+E128+E129+E130+E131)</f>
        <v>325427.60000000003</v>
      </c>
      <c r="F116" s="165">
        <f>SUM(F117++F118+F119+F120+F121+F122+F123+F124+F125+F126+F127+F128+F129+F131+F130)</f>
        <v>375183.9000000001</v>
      </c>
      <c r="G116" s="166">
        <f>SUM(G117++G118+G119+G120+G121+G122+G123+G124+G125+G126+G127+G128+G129+G131+G130)</f>
        <v>273469.6</v>
      </c>
      <c r="H116" s="166">
        <f aca="true" t="shared" si="47" ref="H116:Q116">SUM(H117++H118+H119+H120+H121+H122+H123+H124+H125+H126+H127+H128+H129+H131+H130)</f>
        <v>52785.4</v>
      </c>
      <c r="I116" s="168">
        <f t="shared" si="47"/>
        <v>48928.899999999994</v>
      </c>
      <c r="J116" s="165">
        <f t="shared" si="47"/>
        <v>0</v>
      </c>
      <c r="K116" s="193">
        <f t="shared" si="47"/>
        <v>0</v>
      </c>
      <c r="L116" s="168">
        <f t="shared" si="47"/>
        <v>12015.999999999998</v>
      </c>
      <c r="M116" s="167">
        <f>SUM(M117++M118+M119+M120+M121+M122+M123+M124+M125+M126+M127+M128+M129+M131+M130)</f>
        <v>-7700</v>
      </c>
      <c r="N116" s="183">
        <f t="shared" si="47"/>
        <v>0</v>
      </c>
      <c r="O116" s="169">
        <f t="shared" si="47"/>
        <v>0</v>
      </c>
      <c r="P116" s="167">
        <f>SUM(P117++P118+P119+P120+P121+P122+P123+P124+P125+P126+P127+P128+P129+P131+P130)</f>
        <v>0</v>
      </c>
      <c r="Q116" s="169">
        <f t="shared" si="47"/>
        <v>-3321.7</v>
      </c>
      <c r="R116" s="157">
        <f t="shared" si="36"/>
        <v>994.2999999999984</v>
      </c>
      <c r="S116" s="221">
        <f t="shared" si="37"/>
        <v>376178.2</v>
      </c>
      <c r="T116" s="160">
        <f t="shared" si="44"/>
        <v>277785.6</v>
      </c>
      <c r="U116" s="160">
        <f>SUM(H116+N116+O116+P116)</f>
        <v>52785.4</v>
      </c>
      <c r="V116" s="222">
        <f>SUM(I116+Q116)</f>
        <v>45607.2</v>
      </c>
    </row>
    <row r="117" spans="1:22" s="8" customFormat="1" ht="27" customHeight="1">
      <c r="A117" s="5"/>
      <c r="B117" s="65" t="s">
        <v>172</v>
      </c>
      <c r="C117" s="7" t="s">
        <v>171</v>
      </c>
      <c r="D117" s="238" t="s">
        <v>129</v>
      </c>
      <c r="E117" s="273">
        <v>37319.8</v>
      </c>
      <c r="F117" s="61">
        <f aca="true" t="shared" si="48" ref="F117:F156">SUM(G117:I117)</f>
        <v>37347.100000000006</v>
      </c>
      <c r="G117" s="62">
        <v>32642.9</v>
      </c>
      <c r="H117" s="62">
        <v>655.4</v>
      </c>
      <c r="I117" s="63">
        <v>4048.8</v>
      </c>
      <c r="J117" s="87"/>
      <c r="K117" s="138"/>
      <c r="L117" s="111">
        <v>2180.4</v>
      </c>
      <c r="M117" s="205">
        <v>0</v>
      </c>
      <c r="N117" s="143"/>
      <c r="O117" s="139"/>
      <c r="P117" s="63"/>
      <c r="Q117" s="144"/>
      <c r="R117" s="105">
        <f t="shared" si="36"/>
        <v>2180.4</v>
      </c>
      <c r="S117" s="196">
        <f t="shared" si="37"/>
        <v>39527.50000000001</v>
      </c>
      <c r="T117" s="64">
        <f t="shared" si="44"/>
        <v>34823.3</v>
      </c>
      <c r="U117" s="64">
        <f aca="true" t="shared" si="49" ref="U117:U149">SUM(H117+N117+O117+P117)</f>
        <v>655.4</v>
      </c>
      <c r="V117" s="132">
        <f t="shared" si="45"/>
        <v>4048.8</v>
      </c>
    </row>
    <row r="118" spans="1:22" s="8" customFormat="1" ht="26.25" customHeight="1">
      <c r="A118" s="5"/>
      <c r="B118" s="65" t="s">
        <v>173</v>
      </c>
      <c r="C118" s="7" t="s">
        <v>171</v>
      </c>
      <c r="D118" s="238" t="s">
        <v>129</v>
      </c>
      <c r="E118" s="273">
        <v>21052.8</v>
      </c>
      <c r="F118" s="61">
        <f t="shared" si="48"/>
        <v>21281.8</v>
      </c>
      <c r="G118" s="62">
        <v>17373.8</v>
      </c>
      <c r="H118" s="62">
        <v>97</v>
      </c>
      <c r="I118" s="63">
        <v>3811</v>
      </c>
      <c r="J118" s="140"/>
      <c r="K118" s="102"/>
      <c r="L118" s="62">
        <v>806.7</v>
      </c>
      <c r="M118" s="260">
        <v>50</v>
      </c>
      <c r="N118" s="143"/>
      <c r="O118" s="139"/>
      <c r="P118" s="63"/>
      <c r="Q118" s="144"/>
      <c r="R118" s="105">
        <f t="shared" si="36"/>
        <v>856.7</v>
      </c>
      <c r="S118" s="196">
        <f t="shared" si="37"/>
        <v>22138.5</v>
      </c>
      <c r="T118" s="64">
        <f t="shared" si="44"/>
        <v>18230.5</v>
      </c>
      <c r="U118" s="64">
        <f t="shared" si="49"/>
        <v>97</v>
      </c>
      <c r="V118" s="132">
        <f t="shared" si="45"/>
        <v>3811</v>
      </c>
    </row>
    <row r="119" spans="1:22" s="8" customFormat="1" ht="27.75" customHeight="1">
      <c r="A119" s="5"/>
      <c r="B119" s="65" t="s">
        <v>175</v>
      </c>
      <c r="C119" s="7" t="s">
        <v>171</v>
      </c>
      <c r="D119" s="238" t="s">
        <v>129</v>
      </c>
      <c r="E119" s="273">
        <v>21938.2</v>
      </c>
      <c r="F119" s="61">
        <f t="shared" si="48"/>
        <v>22212.4</v>
      </c>
      <c r="G119" s="62">
        <v>18089.5</v>
      </c>
      <c r="H119" s="62">
        <v>218.9</v>
      </c>
      <c r="I119" s="63">
        <v>3904</v>
      </c>
      <c r="J119" s="140"/>
      <c r="K119" s="102"/>
      <c r="L119" s="62">
        <v>897.9</v>
      </c>
      <c r="M119" s="260">
        <v>250</v>
      </c>
      <c r="N119" s="143"/>
      <c r="O119" s="139"/>
      <c r="P119" s="63"/>
      <c r="Q119" s="144"/>
      <c r="R119" s="105">
        <f t="shared" si="36"/>
        <v>1147.9</v>
      </c>
      <c r="S119" s="196">
        <f t="shared" si="37"/>
        <v>23360.300000000003</v>
      </c>
      <c r="T119" s="64">
        <f t="shared" si="44"/>
        <v>19237.4</v>
      </c>
      <c r="U119" s="64">
        <f t="shared" si="49"/>
        <v>218.9</v>
      </c>
      <c r="V119" s="132">
        <f t="shared" si="45"/>
        <v>3904</v>
      </c>
    </row>
    <row r="120" spans="1:22" s="8" customFormat="1" ht="27.75" customHeight="1">
      <c r="A120" s="5"/>
      <c r="B120" s="65" t="s">
        <v>176</v>
      </c>
      <c r="C120" s="7" t="s">
        <v>171</v>
      </c>
      <c r="D120" s="238" t="s">
        <v>129</v>
      </c>
      <c r="E120" s="273">
        <v>29409.2</v>
      </c>
      <c r="F120" s="61">
        <f t="shared" si="48"/>
        <v>29864.3</v>
      </c>
      <c r="G120" s="62">
        <v>25839.8</v>
      </c>
      <c r="H120" s="62">
        <v>648.6</v>
      </c>
      <c r="I120" s="63">
        <v>3375.9</v>
      </c>
      <c r="J120" s="140"/>
      <c r="K120" s="102"/>
      <c r="L120" s="62">
        <v>1063.4</v>
      </c>
      <c r="M120" s="260">
        <v>100</v>
      </c>
      <c r="N120" s="143"/>
      <c r="O120" s="139"/>
      <c r="P120" s="63"/>
      <c r="Q120" s="144"/>
      <c r="R120" s="105">
        <f t="shared" si="36"/>
        <v>1163.4</v>
      </c>
      <c r="S120" s="196">
        <f t="shared" si="37"/>
        <v>31027.7</v>
      </c>
      <c r="T120" s="64">
        <f t="shared" si="44"/>
        <v>27003.2</v>
      </c>
      <c r="U120" s="64">
        <f t="shared" si="49"/>
        <v>648.6</v>
      </c>
      <c r="V120" s="132">
        <f t="shared" si="45"/>
        <v>3375.9</v>
      </c>
    </row>
    <row r="121" spans="1:22" s="8" customFormat="1" ht="32.25" customHeight="1">
      <c r="A121" s="5"/>
      <c r="B121" s="65" t="s">
        <v>177</v>
      </c>
      <c r="C121" s="7" t="s">
        <v>171</v>
      </c>
      <c r="D121" s="238" t="s">
        <v>129</v>
      </c>
      <c r="E121" s="273">
        <v>22225.7</v>
      </c>
      <c r="F121" s="61">
        <f t="shared" si="48"/>
        <v>22805.699999999997</v>
      </c>
      <c r="G121" s="62">
        <v>18793.6</v>
      </c>
      <c r="H121" s="62">
        <v>680</v>
      </c>
      <c r="I121" s="63">
        <v>3332.1</v>
      </c>
      <c r="J121" s="140"/>
      <c r="K121" s="102"/>
      <c r="L121" s="62"/>
      <c r="M121" s="260">
        <v>-12850</v>
      </c>
      <c r="N121" s="143"/>
      <c r="O121" s="139"/>
      <c r="P121" s="63"/>
      <c r="Q121" s="144">
        <v>-3321.7</v>
      </c>
      <c r="R121" s="105">
        <f t="shared" si="36"/>
        <v>-16171.7</v>
      </c>
      <c r="S121" s="196">
        <f t="shared" si="37"/>
        <v>6633.999999999998</v>
      </c>
      <c r="T121" s="64">
        <f t="shared" si="44"/>
        <v>5943.5999999999985</v>
      </c>
      <c r="U121" s="64">
        <f t="shared" si="49"/>
        <v>680</v>
      </c>
      <c r="V121" s="132">
        <f t="shared" si="45"/>
        <v>10.400000000000091</v>
      </c>
    </row>
    <row r="122" spans="1:22" s="8" customFormat="1" ht="27.75" customHeight="1">
      <c r="A122" s="5"/>
      <c r="B122" s="65" t="s">
        <v>178</v>
      </c>
      <c r="C122" s="7" t="s">
        <v>171</v>
      </c>
      <c r="D122" s="238" t="s">
        <v>129</v>
      </c>
      <c r="E122" s="273">
        <v>47420.7</v>
      </c>
      <c r="F122" s="61">
        <f t="shared" si="48"/>
        <v>47885.4</v>
      </c>
      <c r="G122" s="62">
        <v>39307.9</v>
      </c>
      <c r="H122" s="62">
        <v>403.2</v>
      </c>
      <c r="I122" s="63">
        <v>8174.3</v>
      </c>
      <c r="J122" s="140"/>
      <c r="K122" s="102"/>
      <c r="L122" s="62">
        <v>1475.3</v>
      </c>
      <c r="M122" s="260">
        <v>500</v>
      </c>
      <c r="N122" s="143"/>
      <c r="O122" s="139"/>
      <c r="P122" s="63"/>
      <c r="Q122" s="144"/>
      <c r="R122" s="105">
        <f t="shared" si="36"/>
        <v>1975.3</v>
      </c>
      <c r="S122" s="196">
        <f t="shared" si="37"/>
        <v>49860.700000000004</v>
      </c>
      <c r="T122" s="64">
        <f t="shared" si="44"/>
        <v>41283.200000000004</v>
      </c>
      <c r="U122" s="64">
        <f t="shared" si="49"/>
        <v>403.2</v>
      </c>
      <c r="V122" s="132">
        <f t="shared" si="45"/>
        <v>8174.3</v>
      </c>
    </row>
    <row r="123" spans="1:22" s="8" customFormat="1" ht="31.5" customHeight="1">
      <c r="A123" s="5"/>
      <c r="B123" s="65" t="s">
        <v>179</v>
      </c>
      <c r="C123" s="7" t="s">
        <v>171</v>
      </c>
      <c r="D123" s="238" t="s">
        <v>129</v>
      </c>
      <c r="E123" s="273">
        <v>21816.3</v>
      </c>
      <c r="F123" s="61">
        <f t="shared" si="48"/>
        <v>22255.3</v>
      </c>
      <c r="G123" s="62">
        <v>18299</v>
      </c>
      <c r="H123" s="62">
        <v>216</v>
      </c>
      <c r="I123" s="63">
        <v>3740.3</v>
      </c>
      <c r="J123" s="140"/>
      <c r="K123" s="102"/>
      <c r="L123" s="62">
        <v>1565</v>
      </c>
      <c r="M123" s="260">
        <v>300</v>
      </c>
      <c r="N123" s="143"/>
      <c r="O123" s="139"/>
      <c r="P123" s="63"/>
      <c r="Q123" s="144"/>
      <c r="R123" s="105">
        <f t="shared" si="36"/>
        <v>1865</v>
      </c>
      <c r="S123" s="196">
        <f t="shared" si="37"/>
        <v>24120.3</v>
      </c>
      <c r="T123" s="64">
        <f t="shared" si="44"/>
        <v>20164</v>
      </c>
      <c r="U123" s="64">
        <f t="shared" si="49"/>
        <v>216</v>
      </c>
      <c r="V123" s="132">
        <f t="shared" si="45"/>
        <v>3740.3</v>
      </c>
    </row>
    <row r="124" spans="1:22" s="8" customFormat="1" ht="28.5" customHeight="1">
      <c r="A124" s="5"/>
      <c r="B124" s="65" t="s">
        <v>180</v>
      </c>
      <c r="C124" s="7" t="s">
        <v>171</v>
      </c>
      <c r="D124" s="238" t="s">
        <v>129</v>
      </c>
      <c r="E124" s="273">
        <v>31373.7</v>
      </c>
      <c r="F124" s="61">
        <f t="shared" si="48"/>
        <v>29113.2</v>
      </c>
      <c r="G124" s="62">
        <v>25153.8</v>
      </c>
      <c r="H124" s="62">
        <v>205.2</v>
      </c>
      <c r="I124" s="63">
        <v>3754.2</v>
      </c>
      <c r="J124" s="140"/>
      <c r="K124" s="102"/>
      <c r="L124" s="62">
        <v>1070.9</v>
      </c>
      <c r="M124" s="260">
        <v>500</v>
      </c>
      <c r="N124" s="143"/>
      <c r="O124" s="139"/>
      <c r="P124" s="63"/>
      <c r="Q124" s="144"/>
      <c r="R124" s="105">
        <f t="shared" si="36"/>
        <v>1570.9</v>
      </c>
      <c r="S124" s="196">
        <f t="shared" si="37"/>
        <v>30684.100000000002</v>
      </c>
      <c r="T124" s="64">
        <f t="shared" si="44"/>
        <v>26724.7</v>
      </c>
      <c r="U124" s="64">
        <f t="shared" si="49"/>
        <v>205.2</v>
      </c>
      <c r="V124" s="132">
        <f t="shared" si="45"/>
        <v>3754.2</v>
      </c>
    </row>
    <row r="125" spans="1:22" s="8" customFormat="1" ht="29.25" customHeight="1">
      <c r="A125" s="5"/>
      <c r="B125" s="65" t="s">
        <v>181</v>
      </c>
      <c r="C125" s="7" t="s">
        <v>171</v>
      </c>
      <c r="D125" s="238" t="s">
        <v>129</v>
      </c>
      <c r="E125" s="273">
        <v>23361.1</v>
      </c>
      <c r="F125" s="61">
        <f t="shared" si="48"/>
        <v>23745.700000000004</v>
      </c>
      <c r="G125" s="62">
        <v>19378.9</v>
      </c>
      <c r="H125" s="62">
        <v>103.2</v>
      </c>
      <c r="I125" s="63">
        <v>4263.6</v>
      </c>
      <c r="J125" s="140"/>
      <c r="K125" s="102"/>
      <c r="L125" s="62">
        <v>1124.8</v>
      </c>
      <c r="M125" s="260">
        <v>300</v>
      </c>
      <c r="N125" s="143"/>
      <c r="O125" s="139"/>
      <c r="P125" s="63"/>
      <c r="Q125" s="144"/>
      <c r="R125" s="105">
        <f t="shared" si="36"/>
        <v>1424.8</v>
      </c>
      <c r="S125" s="196">
        <f t="shared" si="37"/>
        <v>25170.5</v>
      </c>
      <c r="T125" s="64">
        <f t="shared" si="44"/>
        <v>20803.7</v>
      </c>
      <c r="U125" s="64">
        <f t="shared" si="49"/>
        <v>103.2</v>
      </c>
      <c r="V125" s="132">
        <f t="shared" si="45"/>
        <v>4263.6</v>
      </c>
    </row>
    <row r="126" spans="1:22" s="8" customFormat="1" ht="32.25" customHeight="1">
      <c r="A126" s="5"/>
      <c r="B126" s="65" t="s">
        <v>182</v>
      </c>
      <c r="C126" s="7" t="s">
        <v>171</v>
      </c>
      <c r="D126" s="238" t="s">
        <v>129</v>
      </c>
      <c r="E126" s="273">
        <v>13746.8</v>
      </c>
      <c r="F126" s="61">
        <f t="shared" si="48"/>
        <v>13116.4</v>
      </c>
      <c r="G126" s="62">
        <v>11367.8</v>
      </c>
      <c r="H126" s="62">
        <v>148.1</v>
      </c>
      <c r="I126" s="63">
        <v>1600.5</v>
      </c>
      <c r="J126" s="140"/>
      <c r="K126" s="102"/>
      <c r="L126" s="62">
        <v>205.3</v>
      </c>
      <c r="M126" s="260">
        <v>2850</v>
      </c>
      <c r="N126" s="143"/>
      <c r="O126" s="139"/>
      <c r="P126" s="63"/>
      <c r="Q126" s="144"/>
      <c r="R126" s="105">
        <f t="shared" si="36"/>
        <v>3055.3</v>
      </c>
      <c r="S126" s="196">
        <f t="shared" si="37"/>
        <v>16171.699999999999</v>
      </c>
      <c r="T126" s="64">
        <f t="shared" si="44"/>
        <v>14423.099999999999</v>
      </c>
      <c r="U126" s="64">
        <f t="shared" si="49"/>
        <v>148.1</v>
      </c>
      <c r="V126" s="132">
        <f t="shared" si="45"/>
        <v>1600.5</v>
      </c>
    </row>
    <row r="127" spans="1:22" s="8" customFormat="1" ht="31.5" customHeight="1">
      <c r="A127" s="5"/>
      <c r="B127" s="65" t="s">
        <v>183</v>
      </c>
      <c r="C127" s="7" t="s">
        <v>171</v>
      </c>
      <c r="D127" s="238" t="s">
        <v>129</v>
      </c>
      <c r="E127" s="273">
        <v>27727.3</v>
      </c>
      <c r="F127" s="61">
        <f t="shared" si="48"/>
        <v>27930.9</v>
      </c>
      <c r="G127" s="62">
        <v>23832.4</v>
      </c>
      <c r="H127" s="62">
        <v>99.5</v>
      </c>
      <c r="I127" s="63">
        <v>3999</v>
      </c>
      <c r="J127" s="140"/>
      <c r="K127" s="102"/>
      <c r="L127" s="62">
        <v>1626.3</v>
      </c>
      <c r="M127" s="260">
        <v>300</v>
      </c>
      <c r="N127" s="143"/>
      <c r="O127" s="139"/>
      <c r="P127" s="63"/>
      <c r="Q127" s="144"/>
      <c r="R127" s="105">
        <f t="shared" si="36"/>
        <v>1926.3</v>
      </c>
      <c r="S127" s="196">
        <f t="shared" si="37"/>
        <v>29857.2</v>
      </c>
      <c r="T127" s="64">
        <f t="shared" si="44"/>
        <v>25758.7</v>
      </c>
      <c r="U127" s="64">
        <f t="shared" si="49"/>
        <v>99.5</v>
      </c>
      <c r="V127" s="132">
        <f t="shared" si="45"/>
        <v>3999</v>
      </c>
    </row>
    <row r="128" spans="1:22" s="8" customFormat="1" ht="33.75" customHeight="1">
      <c r="A128" s="5"/>
      <c r="B128" s="65" t="s">
        <v>184</v>
      </c>
      <c r="C128" s="7" t="s">
        <v>171</v>
      </c>
      <c r="D128" s="238" t="s">
        <v>129</v>
      </c>
      <c r="E128" s="273">
        <v>27704.4</v>
      </c>
      <c r="F128" s="61">
        <f>SUM(G128:I128)</f>
        <v>28162.5</v>
      </c>
      <c r="G128" s="62">
        <v>23180.2</v>
      </c>
      <c r="H128" s="62">
        <v>110.6</v>
      </c>
      <c r="I128" s="63">
        <v>4871.7</v>
      </c>
      <c r="J128" s="140"/>
      <c r="K128" s="102"/>
      <c r="L128" s="62"/>
      <c r="M128" s="63"/>
      <c r="N128" s="143"/>
      <c r="O128" s="139"/>
      <c r="P128" s="63"/>
      <c r="Q128" s="144"/>
      <c r="R128" s="105">
        <f t="shared" si="36"/>
        <v>0</v>
      </c>
      <c r="S128" s="196">
        <f t="shared" si="37"/>
        <v>28162.5</v>
      </c>
      <c r="T128" s="64">
        <f t="shared" si="44"/>
        <v>23180.2</v>
      </c>
      <c r="U128" s="64">
        <f t="shared" si="49"/>
        <v>110.6</v>
      </c>
      <c r="V128" s="132">
        <f t="shared" si="45"/>
        <v>4871.7</v>
      </c>
    </row>
    <row r="129" spans="1:22" s="8" customFormat="1" ht="30.75" customHeight="1">
      <c r="A129" s="5"/>
      <c r="B129" s="79" t="s">
        <v>345</v>
      </c>
      <c r="C129" s="38" t="s">
        <v>171</v>
      </c>
      <c r="D129" s="242" t="s">
        <v>129</v>
      </c>
      <c r="E129" s="270">
        <v>331.6</v>
      </c>
      <c r="F129" s="61">
        <f t="shared" si="48"/>
        <v>908.8</v>
      </c>
      <c r="G129" s="62"/>
      <c r="H129" s="62">
        <v>908.8</v>
      </c>
      <c r="I129" s="63"/>
      <c r="J129" s="140"/>
      <c r="K129" s="102"/>
      <c r="L129" s="62"/>
      <c r="M129" s="63"/>
      <c r="N129" s="143"/>
      <c r="O129" s="139"/>
      <c r="P129" s="63"/>
      <c r="Q129" s="144"/>
      <c r="R129" s="105">
        <f t="shared" si="36"/>
        <v>0</v>
      </c>
      <c r="S129" s="196">
        <f t="shared" si="37"/>
        <v>908.8</v>
      </c>
      <c r="T129" s="64">
        <f t="shared" si="44"/>
        <v>0</v>
      </c>
      <c r="U129" s="64">
        <f t="shared" si="49"/>
        <v>908.8</v>
      </c>
      <c r="V129" s="132">
        <f t="shared" si="45"/>
        <v>0</v>
      </c>
    </row>
    <row r="130" spans="1:22" s="11" customFormat="1" ht="34.5" customHeight="1">
      <c r="A130" s="9"/>
      <c r="B130" s="79" t="s">
        <v>12</v>
      </c>
      <c r="C130" s="10" t="s">
        <v>171</v>
      </c>
      <c r="D130" s="243" t="s">
        <v>129</v>
      </c>
      <c r="E130" s="275"/>
      <c r="F130" s="61">
        <f t="shared" si="48"/>
        <v>48500.9</v>
      </c>
      <c r="G130" s="70">
        <v>210</v>
      </c>
      <c r="H130" s="70">
        <v>48290.9</v>
      </c>
      <c r="I130" s="71"/>
      <c r="J130" s="140"/>
      <c r="K130" s="102"/>
      <c r="L130" s="62"/>
      <c r="M130" s="63"/>
      <c r="N130" s="143"/>
      <c r="O130" s="139"/>
      <c r="P130" s="63"/>
      <c r="Q130" s="144"/>
      <c r="R130" s="105">
        <f t="shared" si="36"/>
        <v>0</v>
      </c>
      <c r="S130" s="196">
        <f t="shared" si="37"/>
        <v>48500.9</v>
      </c>
      <c r="T130" s="64">
        <f t="shared" si="44"/>
        <v>210</v>
      </c>
      <c r="U130" s="64">
        <f t="shared" si="49"/>
        <v>48290.9</v>
      </c>
      <c r="V130" s="132">
        <f t="shared" si="45"/>
        <v>0</v>
      </c>
    </row>
    <row r="131" spans="1:22" s="8" customFormat="1" ht="31.5" customHeight="1">
      <c r="A131" s="5"/>
      <c r="B131" s="79" t="s">
        <v>185</v>
      </c>
      <c r="C131" s="7" t="s">
        <v>171</v>
      </c>
      <c r="D131" s="234" t="s">
        <v>129</v>
      </c>
      <c r="E131" s="264"/>
      <c r="F131" s="61">
        <f t="shared" si="48"/>
        <v>53.5</v>
      </c>
      <c r="G131" s="62"/>
      <c r="H131" s="62"/>
      <c r="I131" s="63">
        <v>53.5</v>
      </c>
      <c r="J131" s="140"/>
      <c r="K131" s="137"/>
      <c r="L131" s="70"/>
      <c r="M131" s="204"/>
      <c r="N131" s="430"/>
      <c r="O131" s="427"/>
      <c r="P131" s="204"/>
      <c r="Q131" s="144"/>
      <c r="R131" s="121">
        <f t="shared" si="36"/>
        <v>0</v>
      </c>
      <c r="S131" s="196">
        <f t="shared" si="37"/>
        <v>53.5</v>
      </c>
      <c r="T131" s="64">
        <f t="shared" si="44"/>
        <v>0</v>
      </c>
      <c r="U131" s="64">
        <f t="shared" si="49"/>
        <v>0</v>
      </c>
      <c r="V131" s="132">
        <f t="shared" si="45"/>
        <v>53.5</v>
      </c>
    </row>
    <row r="132" spans="1:22" s="15" customFormat="1" ht="38.25" customHeight="1">
      <c r="A132" s="12" t="s">
        <v>82</v>
      </c>
      <c r="B132" s="154" t="s">
        <v>331</v>
      </c>
      <c r="C132" s="184" t="s">
        <v>171</v>
      </c>
      <c r="D132" s="235" t="s">
        <v>132</v>
      </c>
      <c r="E132" s="276">
        <f>SUM(E133+E134+E135+E136+E137+E138+E139+E141+E140+E143+E144+E145+E146+E147+E148+E149+E150)</f>
        <v>708996.2</v>
      </c>
      <c r="F132" s="156">
        <f aca="true" t="shared" si="50" ref="F132:K132">SUM(F133+F134+F135+F136+F137+F138+F139+F140+F141+F143+F144+F145+F146+F147+F148+F149+F150)</f>
        <v>898362.5</v>
      </c>
      <c r="G132" s="175">
        <f t="shared" si="50"/>
        <v>207527.10000000003</v>
      </c>
      <c r="H132" s="175">
        <f t="shared" si="50"/>
        <v>674050</v>
      </c>
      <c r="I132" s="175">
        <f t="shared" si="50"/>
        <v>16785.399999999998</v>
      </c>
      <c r="J132" s="175">
        <f t="shared" si="50"/>
        <v>0</v>
      </c>
      <c r="K132" s="194">
        <f t="shared" si="50"/>
        <v>0</v>
      </c>
      <c r="L132" s="168">
        <f aca="true" t="shared" si="51" ref="L132:V132">SUM(L133+L134+L135+L136+L137+L138+L139+L140+L141+L143+L144+L145+L146+L147+L148+L149+L150)</f>
        <v>4920.000000000001</v>
      </c>
      <c r="M132" s="167">
        <f t="shared" si="51"/>
        <v>4500</v>
      </c>
      <c r="N132" s="183">
        <f t="shared" si="51"/>
        <v>1041.9</v>
      </c>
      <c r="O132" s="193">
        <f t="shared" si="51"/>
        <v>0</v>
      </c>
      <c r="P132" s="167">
        <f t="shared" si="51"/>
        <v>0</v>
      </c>
      <c r="Q132" s="366">
        <f t="shared" si="51"/>
        <v>-1824.5</v>
      </c>
      <c r="R132" s="183">
        <f t="shared" si="51"/>
        <v>8637.400000000001</v>
      </c>
      <c r="S132" s="366">
        <f t="shared" si="51"/>
        <v>906999.8999999999</v>
      </c>
      <c r="T132" s="176">
        <f t="shared" si="51"/>
        <v>216947.10000000003</v>
      </c>
      <c r="U132" s="176">
        <f t="shared" si="51"/>
        <v>675091.9</v>
      </c>
      <c r="V132" s="176">
        <f t="shared" si="51"/>
        <v>14960.899999999998</v>
      </c>
    </row>
    <row r="133" spans="1:22" s="8" customFormat="1" ht="27" customHeight="1">
      <c r="A133" s="39"/>
      <c r="B133" s="84" t="s">
        <v>186</v>
      </c>
      <c r="C133" s="7" t="s">
        <v>171</v>
      </c>
      <c r="D133" s="238" t="s">
        <v>132</v>
      </c>
      <c r="E133" s="273">
        <v>92462.2</v>
      </c>
      <c r="F133" s="61">
        <f t="shared" si="48"/>
        <v>98437.79999999999</v>
      </c>
      <c r="G133" s="62">
        <v>14774.9</v>
      </c>
      <c r="H133" s="62">
        <v>82820.9</v>
      </c>
      <c r="I133" s="63">
        <v>842</v>
      </c>
      <c r="J133" s="140"/>
      <c r="K133" s="102"/>
      <c r="L133" s="62"/>
      <c r="M133" s="63"/>
      <c r="N133" s="431">
        <v>1000</v>
      </c>
      <c r="O133" s="428"/>
      <c r="P133" s="205"/>
      <c r="Q133" s="144">
        <v>-200</v>
      </c>
      <c r="R133" s="105">
        <f t="shared" si="36"/>
        <v>800</v>
      </c>
      <c r="S133" s="196">
        <f t="shared" si="37"/>
        <v>99237.79999999999</v>
      </c>
      <c r="T133" s="64">
        <f t="shared" si="44"/>
        <v>14774.9</v>
      </c>
      <c r="U133" s="64">
        <f t="shared" si="49"/>
        <v>83820.9</v>
      </c>
      <c r="V133" s="132">
        <f aca="true" t="shared" si="52" ref="V133:V150">SUM(I133+Q133)</f>
        <v>642</v>
      </c>
    </row>
    <row r="134" spans="1:22" s="8" customFormat="1" ht="30.75" customHeight="1">
      <c r="A134" s="5"/>
      <c r="B134" s="84" t="s">
        <v>187</v>
      </c>
      <c r="C134" s="7" t="s">
        <v>171</v>
      </c>
      <c r="D134" s="238" t="s">
        <v>132</v>
      </c>
      <c r="E134" s="273">
        <v>59586.2</v>
      </c>
      <c r="F134" s="61">
        <f t="shared" si="48"/>
        <v>60858.700000000004</v>
      </c>
      <c r="G134" s="62">
        <v>8260.5</v>
      </c>
      <c r="H134" s="62">
        <v>50260.8</v>
      </c>
      <c r="I134" s="63">
        <v>2337.4</v>
      </c>
      <c r="J134" s="140"/>
      <c r="K134" s="102"/>
      <c r="L134" s="62">
        <v>798.1</v>
      </c>
      <c r="M134" s="63"/>
      <c r="N134" s="143"/>
      <c r="O134" s="139"/>
      <c r="P134" s="63"/>
      <c r="Q134" s="144">
        <v>-1757</v>
      </c>
      <c r="R134" s="105">
        <f t="shared" si="36"/>
        <v>-958.9</v>
      </c>
      <c r="S134" s="196">
        <f t="shared" si="37"/>
        <v>59899.8</v>
      </c>
      <c r="T134" s="64">
        <f t="shared" si="44"/>
        <v>9058.6</v>
      </c>
      <c r="U134" s="64">
        <f t="shared" si="49"/>
        <v>50260.8</v>
      </c>
      <c r="V134" s="132">
        <f t="shared" si="52"/>
        <v>580.4000000000001</v>
      </c>
    </row>
    <row r="135" spans="1:22" s="8" customFormat="1" ht="27.75" customHeight="1">
      <c r="A135" s="5"/>
      <c r="B135" s="84" t="s">
        <v>192</v>
      </c>
      <c r="C135" s="7" t="s">
        <v>171</v>
      </c>
      <c r="D135" s="238" t="s">
        <v>132</v>
      </c>
      <c r="E135" s="273">
        <v>75884.2</v>
      </c>
      <c r="F135" s="61">
        <f t="shared" si="48"/>
        <v>76225.9</v>
      </c>
      <c r="G135" s="62">
        <v>9985</v>
      </c>
      <c r="H135" s="62">
        <v>66030.9</v>
      </c>
      <c r="I135" s="63">
        <v>210</v>
      </c>
      <c r="J135" s="140"/>
      <c r="K135" s="102"/>
      <c r="L135" s="62"/>
      <c r="M135" s="63"/>
      <c r="N135" s="143"/>
      <c r="O135" s="139"/>
      <c r="P135" s="63"/>
      <c r="Q135" s="144"/>
      <c r="R135" s="105">
        <f t="shared" si="36"/>
        <v>0</v>
      </c>
      <c r="S135" s="196">
        <f t="shared" si="37"/>
        <v>76225.9</v>
      </c>
      <c r="T135" s="64">
        <f t="shared" si="44"/>
        <v>9985</v>
      </c>
      <c r="U135" s="64">
        <f t="shared" si="49"/>
        <v>66030.9</v>
      </c>
      <c r="V135" s="132">
        <f t="shared" si="52"/>
        <v>210</v>
      </c>
    </row>
    <row r="136" spans="1:22" s="8" customFormat="1" ht="29.25" customHeight="1">
      <c r="A136" s="5"/>
      <c r="B136" s="84" t="s">
        <v>193</v>
      </c>
      <c r="C136" s="7" t="s">
        <v>171</v>
      </c>
      <c r="D136" s="238" t="s">
        <v>132</v>
      </c>
      <c r="E136" s="273">
        <v>170065.1</v>
      </c>
      <c r="F136" s="61">
        <f t="shared" si="48"/>
        <v>172120.3</v>
      </c>
      <c r="G136" s="62">
        <v>33351.8</v>
      </c>
      <c r="H136" s="62">
        <v>132187</v>
      </c>
      <c r="I136" s="63">
        <v>6581.5</v>
      </c>
      <c r="J136" s="140"/>
      <c r="K136" s="102"/>
      <c r="L136" s="62"/>
      <c r="M136" s="63"/>
      <c r="N136" s="143"/>
      <c r="O136" s="139"/>
      <c r="P136" s="63"/>
      <c r="Q136" s="144"/>
      <c r="R136" s="105">
        <f t="shared" si="36"/>
        <v>0</v>
      </c>
      <c r="S136" s="196">
        <f t="shared" si="37"/>
        <v>172120.3</v>
      </c>
      <c r="T136" s="64">
        <f t="shared" si="44"/>
        <v>33351.8</v>
      </c>
      <c r="U136" s="64">
        <f t="shared" si="49"/>
        <v>132187</v>
      </c>
      <c r="V136" s="132">
        <f t="shared" si="52"/>
        <v>6581.5</v>
      </c>
    </row>
    <row r="137" spans="1:22" s="8" customFormat="1" ht="26.25" customHeight="1">
      <c r="A137" s="5"/>
      <c r="B137" s="84" t="s">
        <v>194</v>
      </c>
      <c r="C137" s="7" t="s">
        <v>171</v>
      </c>
      <c r="D137" s="238" t="s">
        <v>132</v>
      </c>
      <c r="E137" s="273">
        <v>66586.2</v>
      </c>
      <c r="F137" s="61">
        <f t="shared" si="48"/>
        <v>68144.5</v>
      </c>
      <c r="G137" s="62">
        <v>9311.7</v>
      </c>
      <c r="H137" s="62">
        <v>56805.8</v>
      </c>
      <c r="I137" s="63">
        <v>2027</v>
      </c>
      <c r="J137" s="140"/>
      <c r="K137" s="102"/>
      <c r="L137" s="62">
        <v>159.6</v>
      </c>
      <c r="M137" s="63">
        <v>4500</v>
      </c>
      <c r="N137" s="143"/>
      <c r="O137" s="139"/>
      <c r="P137" s="63"/>
      <c r="Q137" s="144"/>
      <c r="R137" s="105">
        <f t="shared" si="36"/>
        <v>4659.6</v>
      </c>
      <c r="S137" s="196">
        <f t="shared" si="37"/>
        <v>72804.1</v>
      </c>
      <c r="T137" s="64">
        <f t="shared" si="44"/>
        <v>13971.300000000001</v>
      </c>
      <c r="U137" s="64">
        <f t="shared" si="49"/>
        <v>56805.8</v>
      </c>
      <c r="V137" s="132">
        <f t="shared" si="52"/>
        <v>2027</v>
      </c>
    </row>
    <row r="138" spans="1:22" s="8" customFormat="1" ht="24" customHeight="1">
      <c r="A138" s="5"/>
      <c r="B138" s="84" t="s">
        <v>195</v>
      </c>
      <c r="C138" s="7" t="s">
        <v>171</v>
      </c>
      <c r="D138" s="238" t="s">
        <v>132</v>
      </c>
      <c r="E138" s="273">
        <v>43619.3</v>
      </c>
      <c r="F138" s="61">
        <f t="shared" si="48"/>
        <v>41859.6</v>
      </c>
      <c r="G138" s="62">
        <v>10613.6</v>
      </c>
      <c r="H138" s="62">
        <v>31046</v>
      </c>
      <c r="I138" s="63">
        <v>200</v>
      </c>
      <c r="J138" s="140"/>
      <c r="K138" s="102"/>
      <c r="L138" s="62"/>
      <c r="M138" s="63"/>
      <c r="N138" s="143"/>
      <c r="O138" s="139"/>
      <c r="P138" s="63"/>
      <c r="Q138" s="144">
        <v>100</v>
      </c>
      <c r="R138" s="105">
        <f t="shared" si="36"/>
        <v>100</v>
      </c>
      <c r="S138" s="196">
        <f t="shared" si="37"/>
        <v>41959.6</v>
      </c>
      <c r="T138" s="64">
        <f t="shared" si="44"/>
        <v>10613.6</v>
      </c>
      <c r="U138" s="64">
        <f t="shared" si="49"/>
        <v>31046</v>
      </c>
      <c r="V138" s="132">
        <f t="shared" si="52"/>
        <v>300</v>
      </c>
    </row>
    <row r="139" spans="1:22" s="8" customFormat="1" ht="24" customHeight="1">
      <c r="A139" s="5"/>
      <c r="B139" s="84" t="s">
        <v>196</v>
      </c>
      <c r="C139" s="7" t="s">
        <v>171</v>
      </c>
      <c r="D139" s="238" t="s">
        <v>132</v>
      </c>
      <c r="E139" s="273">
        <v>43229.4</v>
      </c>
      <c r="F139" s="61">
        <f t="shared" si="48"/>
        <v>41779.6</v>
      </c>
      <c r="G139" s="62">
        <v>6834.2</v>
      </c>
      <c r="H139" s="62">
        <v>33973.4</v>
      </c>
      <c r="I139" s="63">
        <v>972</v>
      </c>
      <c r="J139" s="140"/>
      <c r="K139" s="102"/>
      <c r="L139" s="62">
        <v>319.3</v>
      </c>
      <c r="M139" s="63"/>
      <c r="N139" s="143"/>
      <c r="O139" s="139"/>
      <c r="P139" s="63"/>
      <c r="Q139" s="144"/>
      <c r="R139" s="105">
        <f t="shared" si="36"/>
        <v>319.3</v>
      </c>
      <c r="S139" s="196">
        <f t="shared" si="37"/>
        <v>42098.9</v>
      </c>
      <c r="T139" s="64">
        <f t="shared" si="44"/>
        <v>7153.5</v>
      </c>
      <c r="U139" s="64">
        <f t="shared" si="49"/>
        <v>33973.4</v>
      </c>
      <c r="V139" s="132">
        <f t="shared" si="52"/>
        <v>972</v>
      </c>
    </row>
    <row r="140" spans="1:22" s="8" customFormat="1" ht="27.75" customHeight="1">
      <c r="A140" s="5"/>
      <c r="B140" s="79" t="s">
        <v>197</v>
      </c>
      <c r="C140" s="7" t="s">
        <v>171</v>
      </c>
      <c r="D140" s="238" t="s">
        <v>132</v>
      </c>
      <c r="E140" s="273">
        <v>6101.7</v>
      </c>
      <c r="F140" s="61">
        <f t="shared" si="48"/>
        <v>0</v>
      </c>
      <c r="G140" s="62">
        <v>0</v>
      </c>
      <c r="H140" s="62">
        <v>0</v>
      </c>
      <c r="I140" s="63">
        <v>0</v>
      </c>
      <c r="J140" s="140"/>
      <c r="K140" s="102"/>
      <c r="L140" s="62"/>
      <c r="M140" s="63"/>
      <c r="N140" s="143"/>
      <c r="O140" s="139"/>
      <c r="P140" s="63"/>
      <c r="Q140" s="144"/>
      <c r="R140" s="105">
        <f t="shared" si="36"/>
        <v>0</v>
      </c>
      <c r="S140" s="196">
        <f t="shared" si="37"/>
        <v>0</v>
      </c>
      <c r="T140" s="64">
        <f t="shared" si="44"/>
        <v>0</v>
      </c>
      <c r="U140" s="64">
        <f t="shared" si="49"/>
        <v>0</v>
      </c>
      <c r="V140" s="132">
        <f t="shared" si="52"/>
        <v>0</v>
      </c>
    </row>
    <row r="141" spans="1:22" s="8" customFormat="1" ht="30.75" customHeight="1">
      <c r="A141" s="5"/>
      <c r="B141" s="79" t="s">
        <v>345</v>
      </c>
      <c r="C141" s="7" t="s">
        <v>171</v>
      </c>
      <c r="D141" s="238" t="s">
        <v>132</v>
      </c>
      <c r="E141" s="273">
        <v>22729.8</v>
      </c>
      <c r="F141" s="61">
        <f t="shared" si="48"/>
        <v>23354.3</v>
      </c>
      <c r="G141" s="62"/>
      <c r="H141" s="62">
        <v>23354.3</v>
      </c>
      <c r="I141" s="63"/>
      <c r="J141" s="140"/>
      <c r="K141" s="102"/>
      <c r="L141" s="62"/>
      <c r="M141" s="63"/>
      <c r="N141" s="143"/>
      <c r="O141" s="139"/>
      <c r="P141" s="63"/>
      <c r="Q141" s="144"/>
      <c r="R141" s="105">
        <f t="shared" si="36"/>
        <v>0</v>
      </c>
      <c r="S141" s="196">
        <f t="shared" si="37"/>
        <v>23354.3</v>
      </c>
      <c r="T141" s="64">
        <f t="shared" si="44"/>
        <v>0</v>
      </c>
      <c r="U141" s="64">
        <f t="shared" si="49"/>
        <v>23354.3</v>
      </c>
      <c r="V141" s="132">
        <f t="shared" si="52"/>
        <v>0</v>
      </c>
    </row>
    <row r="142" spans="1:22" s="11" customFormat="1" ht="1.5" customHeight="1" hidden="1">
      <c r="A142" s="9"/>
      <c r="B142" s="85" t="s">
        <v>339</v>
      </c>
      <c r="C142" s="10" t="s">
        <v>171</v>
      </c>
      <c r="D142" s="244" t="s">
        <v>132</v>
      </c>
      <c r="E142" s="277"/>
      <c r="F142" s="61">
        <f t="shared" si="48"/>
        <v>22729.8</v>
      </c>
      <c r="G142" s="62"/>
      <c r="H142" s="62">
        <v>22729.8</v>
      </c>
      <c r="I142" s="63"/>
      <c r="J142" s="140"/>
      <c r="K142" s="102"/>
      <c r="L142" s="62"/>
      <c r="M142" s="63"/>
      <c r="N142" s="143"/>
      <c r="O142" s="139"/>
      <c r="P142" s="63">
        <v>-386</v>
      </c>
      <c r="Q142" s="144"/>
      <c r="R142" s="105">
        <f t="shared" si="36"/>
        <v>-386</v>
      </c>
      <c r="S142" s="196">
        <f t="shared" si="37"/>
        <v>22343.8</v>
      </c>
      <c r="T142" s="64">
        <f t="shared" si="44"/>
        <v>0</v>
      </c>
      <c r="U142" s="64">
        <f t="shared" si="49"/>
        <v>22343.8</v>
      </c>
      <c r="V142" s="132">
        <f t="shared" si="52"/>
        <v>0</v>
      </c>
    </row>
    <row r="143" spans="1:22" s="40" customFormat="1" ht="31.5" customHeight="1">
      <c r="A143" s="5"/>
      <c r="B143" s="79" t="s">
        <v>198</v>
      </c>
      <c r="C143" s="7" t="s">
        <v>171</v>
      </c>
      <c r="D143" s="238" t="s">
        <v>132</v>
      </c>
      <c r="E143" s="273">
        <v>14254.6</v>
      </c>
      <c r="F143" s="61">
        <f t="shared" si="48"/>
        <v>14323.5</v>
      </c>
      <c r="G143" s="62">
        <v>13804.6</v>
      </c>
      <c r="H143" s="62"/>
      <c r="I143" s="63">
        <v>518.9</v>
      </c>
      <c r="J143" s="140"/>
      <c r="K143" s="102"/>
      <c r="L143" s="62">
        <v>298.7</v>
      </c>
      <c r="M143" s="63"/>
      <c r="N143" s="143">
        <v>41.9</v>
      </c>
      <c r="O143" s="139"/>
      <c r="P143" s="63"/>
      <c r="Q143" s="144"/>
      <c r="R143" s="105">
        <f t="shared" si="36"/>
        <v>340.59999999999997</v>
      </c>
      <c r="S143" s="196">
        <f t="shared" si="37"/>
        <v>14664.1</v>
      </c>
      <c r="T143" s="64">
        <f t="shared" si="44"/>
        <v>14103.300000000001</v>
      </c>
      <c r="U143" s="64">
        <f t="shared" si="49"/>
        <v>41.9</v>
      </c>
      <c r="V143" s="132">
        <f t="shared" si="52"/>
        <v>518.9</v>
      </c>
    </row>
    <row r="144" spans="1:22" s="40" customFormat="1" ht="25.5" customHeight="1">
      <c r="A144" s="5"/>
      <c r="B144" s="79" t="s">
        <v>199</v>
      </c>
      <c r="C144" s="7" t="s">
        <v>171</v>
      </c>
      <c r="D144" s="238" t="s">
        <v>132</v>
      </c>
      <c r="E144" s="273">
        <v>33576.9</v>
      </c>
      <c r="F144" s="61">
        <f t="shared" si="48"/>
        <v>33643.8</v>
      </c>
      <c r="G144" s="62">
        <v>32303.7</v>
      </c>
      <c r="H144" s="62">
        <v>9.3</v>
      </c>
      <c r="I144" s="63">
        <v>1330.8</v>
      </c>
      <c r="J144" s="140"/>
      <c r="K144" s="102"/>
      <c r="L144" s="62">
        <v>1507.2</v>
      </c>
      <c r="M144" s="63"/>
      <c r="N144" s="143"/>
      <c r="O144" s="139"/>
      <c r="P144" s="63"/>
      <c r="Q144" s="144">
        <v>32.5</v>
      </c>
      <c r="R144" s="105">
        <f t="shared" si="36"/>
        <v>1539.7</v>
      </c>
      <c r="S144" s="196">
        <f t="shared" si="37"/>
        <v>35183.50000000001</v>
      </c>
      <c r="T144" s="64">
        <f t="shared" si="44"/>
        <v>33810.9</v>
      </c>
      <c r="U144" s="64">
        <f t="shared" si="49"/>
        <v>9.3</v>
      </c>
      <c r="V144" s="132">
        <f t="shared" si="52"/>
        <v>1363.3</v>
      </c>
    </row>
    <row r="145" spans="1:22" s="8" customFormat="1" ht="30" customHeight="1">
      <c r="A145" s="5"/>
      <c r="B145" s="79" t="s">
        <v>216</v>
      </c>
      <c r="C145" s="7" t="s">
        <v>171</v>
      </c>
      <c r="D145" s="238" t="s">
        <v>132</v>
      </c>
      <c r="E145" s="273">
        <v>26004</v>
      </c>
      <c r="F145" s="61">
        <f t="shared" si="48"/>
        <v>29159.300000000003</v>
      </c>
      <c r="G145" s="62">
        <v>28472.4</v>
      </c>
      <c r="H145" s="62">
        <v>0</v>
      </c>
      <c r="I145" s="63">
        <v>686.9</v>
      </c>
      <c r="J145" s="140"/>
      <c r="K145" s="102"/>
      <c r="L145" s="62">
        <v>896.4</v>
      </c>
      <c r="M145" s="63"/>
      <c r="N145" s="143"/>
      <c r="O145" s="139"/>
      <c r="P145" s="63"/>
      <c r="Q145" s="144"/>
      <c r="R145" s="105">
        <f t="shared" si="36"/>
        <v>896.4</v>
      </c>
      <c r="S145" s="196">
        <f t="shared" si="37"/>
        <v>30055.700000000004</v>
      </c>
      <c r="T145" s="64">
        <f t="shared" si="44"/>
        <v>29368.800000000003</v>
      </c>
      <c r="U145" s="64">
        <f t="shared" si="49"/>
        <v>0</v>
      </c>
      <c r="V145" s="132">
        <f t="shared" si="52"/>
        <v>686.9</v>
      </c>
    </row>
    <row r="146" spans="1:22" s="8" customFormat="1" ht="26.25" customHeight="1">
      <c r="A146" s="5"/>
      <c r="B146" s="65" t="s">
        <v>217</v>
      </c>
      <c r="C146" s="7" t="s">
        <v>171</v>
      </c>
      <c r="D146" s="238" t="s">
        <v>132</v>
      </c>
      <c r="E146" s="273">
        <v>9771.5</v>
      </c>
      <c r="F146" s="61">
        <f t="shared" si="48"/>
        <v>9771.5</v>
      </c>
      <c r="G146" s="62">
        <v>9769.6</v>
      </c>
      <c r="H146" s="62">
        <v>1.9</v>
      </c>
      <c r="I146" s="63">
        <v>0</v>
      </c>
      <c r="J146" s="140"/>
      <c r="K146" s="102"/>
      <c r="L146" s="62">
        <v>642</v>
      </c>
      <c r="M146" s="63"/>
      <c r="N146" s="143"/>
      <c r="O146" s="139"/>
      <c r="P146" s="63"/>
      <c r="Q146" s="144"/>
      <c r="R146" s="105">
        <f t="shared" si="36"/>
        <v>642</v>
      </c>
      <c r="S146" s="196">
        <f t="shared" si="37"/>
        <v>10413.5</v>
      </c>
      <c r="T146" s="64">
        <f t="shared" si="44"/>
        <v>10411.6</v>
      </c>
      <c r="U146" s="64">
        <f t="shared" si="49"/>
        <v>1.9</v>
      </c>
      <c r="V146" s="132">
        <f t="shared" si="52"/>
        <v>0</v>
      </c>
    </row>
    <row r="147" spans="1:22" s="8" customFormat="1" ht="27.75" customHeight="1">
      <c r="A147" s="5"/>
      <c r="B147" s="65" t="s">
        <v>218</v>
      </c>
      <c r="C147" s="7" t="s">
        <v>171</v>
      </c>
      <c r="D147" s="238" t="s">
        <v>132</v>
      </c>
      <c r="E147" s="273">
        <v>10650.5</v>
      </c>
      <c r="F147" s="61">
        <f t="shared" si="48"/>
        <v>10424.1</v>
      </c>
      <c r="G147" s="62">
        <v>10338.6</v>
      </c>
      <c r="H147" s="62">
        <v>1.9</v>
      </c>
      <c r="I147" s="63">
        <v>83.6</v>
      </c>
      <c r="J147" s="140"/>
      <c r="K147" s="102"/>
      <c r="L147" s="62">
        <v>184.6</v>
      </c>
      <c r="M147" s="63"/>
      <c r="N147" s="143"/>
      <c r="O147" s="139"/>
      <c r="P147" s="63"/>
      <c r="Q147" s="144"/>
      <c r="R147" s="105">
        <f t="shared" si="36"/>
        <v>184.6</v>
      </c>
      <c r="S147" s="196">
        <f t="shared" si="37"/>
        <v>10608.7</v>
      </c>
      <c r="T147" s="64">
        <f t="shared" si="44"/>
        <v>10523.2</v>
      </c>
      <c r="U147" s="64">
        <f t="shared" si="49"/>
        <v>1.9</v>
      </c>
      <c r="V147" s="132">
        <f t="shared" si="52"/>
        <v>83.6</v>
      </c>
    </row>
    <row r="148" spans="1:22" s="8" customFormat="1" ht="28.5" customHeight="1">
      <c r="A148" s="5"/>
      <c r="B148" s="65" t="s">
        <v>219</v>
      </c>
      <c r="C148" s="7" t="s">
        <v>171</v>
      </c>
      <c r="D148" s="238" t="s">
        <v>132</v>
      </c>
      <c r="E148" s="273">
        <v>12973.6</v>
      </c>
      <c r="F148" s="61">
        <f t="shared" si="48"/>
        <v>12718.9</v>
      </c>
      <c r="G148" s="62">
        <v>11718.9</v>
      </c>
      <c r="H148" s="62">
        <v>4.7</v>
      </c>
      <c r="I148" s="63">
        <v>995.3</v>
      </c>
      <c r="J148" s="140"/>
      <c r="K148" s="102"/>
      <c r="L148" s="62">
        <v>114.1</v>
      </c>
      <c r="M148" s="63"/>
      <c r="N148" s="143"/>
      <c r="O148" s="139"/>
      <c r="P148" s="63"/>
      <c r="Q148" s="144"/>
      <c r="R148" s="105">
        <f>SUM(J148:Q148)</f>
        <v>114.1</v>
      </c>
      <c r="S148" s="196">
        <f>SUM(T148:V148)</f>
        <v>12833</v>
      </c>
      <c r="T148" s="64">
        <f t="shared" si="44"/>
        <v>11833</v>
      </c>
      <c r="U148" s="64">
        <f t="shared" si="49"/>
        <v>4.7</v>
      </c>
      <c r="V148" s="132">
        <f t="shared" si="52"/>
        <v>995.3</v>
      </c>
    </row>
    <row r="149" spans="1:22" s="8" customFormat="1" ht="27" customHeight="1">
      <c r="A149" s="5"/>
      <c r="B149" s="79" t="s">
        <v>220</v>
      </c>
      <c r="C149" s="7" t="s">
        <v>171</v>
      </c>
      <c r="D149" s="238" t="s">
        <v>132</v>
      </c>
      <c r="E149" s="273"/>
      <c r="F149" s="61">
        <f t="shared" si="48"/>
        <v>0</v>
      </c>
      <c r="G149" s="62"/>
      <c r="H149" s="62"/>
      <c r="I149" s="63"/>
      <c r="J149" s="140"/>
      <c r="K149" s="102"/>
      <c r="L149" s="62"/>
      <c r="M149" s="63"/>
      <c r="N149" s="143"/>
      <c r="O149" s="139"/>
      <c r="P149" s="63"/>
      <c r="Q149" s="144"/>
      <c r="R149" s="105">
        <f>SUM(J149:Q149)</f>
        <v>0</v>
      </c>
      <c r="S149" s="196">
        <f>SUM(T149:V149)</f>
        <v>0</v>
      </c>
      <c r="T149" s="64">
        <f t="shared" si="44"/>
        <v>0</v>
      </c>
      <c r="U149" s="64">
        <f t="shared" si="49"/>
        <v>0</v>
      </c>
      <c r="V149" s="132">
        <f t="shared" si="52"/>
        <v>0</v>
      </c>
    </row>
    <row r="150" spans="1:22" s="8" customFormat="1" ht="29.25" customHeight="1">
      <c r="A150" s="5"/>
      <c r="B150" s="79" t="s">
        <v>13</v>
      </c>
      <c r="C150" s="7" t="s">
        <v>171</v>
      </c>
      <c r="D150" s="238" t="s">
        <v>132</v>
      </c>
      <c r="E150" s="273">
        <v>21501</v>
      </c>
      <c r="F150" s="61">
        <f t="shared" si="48"/>
        <v>205540.7</v>
      </c>
      <c r="G150" s="62">
        <v>7987.6</v>
      </c>
      <c r="H150" s="62">
        <v>197553.1</v>
      </c>
      <c r="I150" s="63"/>
      <c r="J150" s="140"/>
      <c r="K150" s="102"/>
      <c r="L150" s="62"/>
      <c r="M150" s="63"/>
      <c r="N150" s="143"/>
      <c r="O150" s="139"/>
      <c r="P150" s="63"/>
      <c r="Q150" s="144"/>
      <c r="R150" s="105">
        <f>SUM(J150:Q150)</f>
        <v>0</v>
      </c>
      <c r="S150" s="196">
        <f>SUM(T150:V150)</f>
        <v>205540.7</v>
      </c>
      <c r="T150" s="64">
        <f t="shared" si="44"/>
        <v>7987.6</v>
      </c>
      <c r="U150" s="64">
        <f aca="true" t="shared" si="53" ref="U150:U156">SUM(H150+N150+O150+P150)</f>
        <v>197553.1</v>
      </c>
      <c r="V150" s="132">
        <f t="shared" si="52"/>
        <v>0</v>
      </c>
    </row>
    <row r="151" spans="1:22" s="15" customFormat="1" ht="30" customHeight="1">
      <c r="A151" s="20" t="s">
        <v>84</v>
      </c>
      <c r="B151" s="163" t="s">
        <v>85</v>
      </c>
      <c r="C151" s="185" t="s">
        <v>171</v>
      </c>
      <c r="D151" s="240" t="s">
        <v>158</v>
      </c>
      <c r="E151" s="272">
        <f>SUM(E152+E153+E154+E155+E156)</f>
        <v>41042.799999999996</v>
      </c>
      <c r="F151" s="156">
        <f>SUM(G151:H151)</f>
        <v>43213.1</v>
      </c>
      <c r="G151" s="175">
        <f>SUM(G152:G156)</f>
        <v>43112.1</v>
      </c>
      <c r="H151" s="175">
        <f>SUM(H152:H156)</f>
        <v>101</v>
      </c>
      <c r="I151" s="191">
        <f>SUM(I152:I156)</f>
        <v>0</v>
      </c>
      <c r="J151" s="175">
        <f aca="true" t="shared" si="54" ref="J151:Q151">SUM(J152:J156)</f>
        <v>0</v>
      </c>
      <c r="K151" s="176">
        <f t="shared" si="54"/>
        <v>0</v>
      </c>
      <c r="L151" s="175">
        <f t="shared" si="54"/>
        <v>279.9</v>
      </c>
      <c r="M151" s="191">
        <f t="shared" si="54"/>
        <v>200</v>
      </c>
      <c r="N151" s="183">
        <f t="shared" si="54"/>
        <v>0</v>
      </c>
      <c r="O151" s="169">
        <f t="shared" si="54"/>
        <v>0</v>
      </c>
      <c r="P151" s="167">
        <f t="shared" si="54"/>
        <v>0</v>
      </c>
      <c r="Q151" s="192">
        <f t="shared" si="54"/>
        <v>0</v>
      </c>
      <c r="R151" s="159">
        <f aca="true" t="shared" si="55" ref="R151:R240">SUM(J151:Q151)</f>
        <v>479.9</v>
      </c>
      <c r="S151" s="221">
        <f aca="true" t="shared" si="56" ref="S151:S240">SUM(T151:V151)</f>
        <v>43693</v>
      </c>
      <c r="T151" s="160">
        <f aca="true" t="shared" si="57" ref="T151:T156">SUM(G151+J151+K151+L151+M151)</f>
        <v>43592</v>
      </c>
      <c r="U151" s="160">
        <f t="shared" si="53"/>
        <v>101</v>
      </c>
      <c r="V151" s="222">
        <f aca="true" t="shared" si="58" ref="V151:V156">SUM(I151+Q151)</f>
        <v>0</v>
      </c>
    </row>
    <row r="152" spans="1:22" s="8" customFormat="1" ht="30" customHeight="1">
      <c r="A152" s="5"/>
      <c r="B152" s="79" t="s">
        <v>106</v>
      </c>
      <c r="C152" s="7" t="s">
        <v>171</v>
      </c>
      <c r="D152" s="238" t="s">
        <v>158</v>
      </c>
      <c r="E152" s="273">
        <v>10546</v>
      </c>
      <c r="F152" s="61">
        <f t="shared" si="48"/>
        <v>12115.3</v>
      </c>
      <c r="G152" s="62">
        <v>12115.3</v>
      </c>
      <c r="H152" s="62"/>
      <c r="I152" s="63"/>
      <c r="J152" s="140"/>
      <c r="K152" s="102"/>
      <c r="L152" s="62">
        <v>279.9</v>
      </c>
      <c r="M152" s="63"/>
      <c r="N152" s="431"/>
      <c r="O152" s="428"/>
      <c r="P152" s="205"/>
      <c r="Q152" s="144"/>
      <c r="R152" s="105">
        <f t="shared" si="55"/>
        <v>279.9</v>
      </c>
      <c r="S152" s="196">
        <f t="shared" si="56"/>
        <v>12395.199999999999</v>
      </c>
      <c r="T152" s="64">
        <f t="shared" si="57"/>
        <v>12395.199999999999</v>
      </c>
      <c r="U152" s="64">
        <f t="shared" si="53"/>
        <v>0</v>
      </c>
      <c r="V152" s="132">
        <f t="shared" si="58"/>
        <v>0</v>
      </c>
    </row>
    <row r="153" spans="1:22" s="8" customFormat="1" ht="28.5" customHeight="1">
      <c r="A153" s="5"/>
      <c r="B153" s="79" t="s">
        <v>107</v>
      </c>
      <c r="C153" s="7" t="s">
        <v>171</v>
      </c>
      <c r="D153" s="238" t="s">
        <v>158</v>
      </c>
      <c r="E153" s="273">
        <v>25212.7</v>
      </c>
      <c r="F153" s="61">
        <f t="shared" si="48"/>
        <v>25212.7</v>
      </c>
      <c r="G153" s="62">
        <v>25212.7</v>
      </c>
      <c r="H153" s="62"/>
      <c r="I153" s="63"/>
      <c r="J153" s="140"/>
      <c r="K153" s="102"/>
      <c r="L153" s="62"/>
      <c r="M153" s="63">
        <v>200</v>
      </c>
      <c r="N153" s="143"/>
      <c r="O153" s="139"/>
      <c r="P153" s="63"/>
      <c r="Q153" s="144"/>
      <c r="R153" s="105">
        <f t="shared" si="55"/>
        <v>200</v>
      </c>
      <c r="S153" s="196">
        <f t="shared" si="56"/>
        <v>25412.7</v>
      </c>
      <c r="T153" s="64">
        <f t="shared" si="57"/>
        <v>25412.7</v>
      </c>
      <c r="U153" s="64">
        <f t="shared" si="53"/>
        <v>0</v>
      </c>
      <c r="V153" s="132">
        <f t="shared" si="58"/>
        <v>0</v>
      </c>
    </row>
    <row r="154" spans="1:22" s="8" customFormat="1" ht="40.5" customHeight="1">
      <c r="A154" s="5"/>
      <c r="B154" s="79" t="s">
        <v>108</v>
      </c>
      <c r="C154" s="7" t="s">
        <v>171</v>
      </c>
      <c r="D154" s="234" t="s">
        <v>158</v>
      </c>
      <c r="E154" s="264">
        <v>800</v>
      </c>
      <c r="F154" s="61">
        <f t="shared" si="48"/>
        <v>1300</v>
      </c>
      <c r="G154" s="62">
        <v>1300</v>
      </c>
      <c r="H154" s="62"/>
      <c r="I154" s="63"/>
      <c r="J154" s="140"/>
      <c r="K154" s="102"/>
      <c r="L154" s="62"/>
      <c r="M154" s="63"/>
      <c r="N154" s="143"/>
      <c r="O154" s="139"/>
      <c r="P154" s="63"/>
      <c r="Q154" s="144"/>
      <c r="R154" s="105">
        <f t="shared" si="55"/>
        <v>0</v>
      </c>
      <c r="S154" s="196">
        <f t="shared" si="56"/>
        <v>1300</v>
      </c>
      <c r="T154" s="64">
        <f t="shared" si="57"/>
        <v>1300</v>
      </c>
      <c r="U154" s="64">
        <f t="shared" si="53"/>
        <v>0</v>
      </c>
      <c r="V154" s="132">
        <f t="shared" si="58"/>
        <v>0</v>
      </c>
    </row>
    <row r="155" spans="1:22" s="8" customFormat="1" ht="30" customHeight="1">
      <c r="A155" s="5"/>
      <c r="B155" s="79" t="s">
        <v>117</v>
      </c>
      <c r="C155" s="7" t="s">
        <v>171</v>
      </c>
      <c r="D155" s="234" t="s">
        <v>158</v>
      </c>
      <c r="E155" s="264">
        <v>4484.1</v>
      </c>
      <c r="F155" s="61">
        <f t="shared" si="48"/>
        <v>4484.1</v>
      </c>
      <c r="G155" s="62">
        <v>4484.1</v>
      </c>
      <c r="H155" s="62"/>
      <c r="I155" s="63"/>
      <c r="J155" s="140"/>
      <c r="K155" s="102"/>
      <c r="L155" s="62"/>
      <c r="M155" s="63"/>
      <c r="N155" s="143"/>
      <c r="O155" s="139"/>
      <c r="P155" s="63"/>
      <c r="Q155" s="144"/>
      <c r="R155" s="105">
        <f t="shared" si="55"/>
        <v>0</v>
      </c>
      <c r="S155" s="196">
        <f t="shared" si="56"/>
        <v>4484.1</v>
      </c>
      <c r="T155" s="64">
        <f t="shared" si="57"/>
        <v>4484.1</v>
      </c>
      <c r="U155" s="64">
        <f t="shared" si="53"/>
        <v>0</v>
      </c>
      <c r="V155" s="132">
        <f t="shared" si="58"/>
        <v>0</v>
      </c>
    </row>
    <row r="156" spans="1:22" s="8" customFormat="1" ht="42" customHeight="1">
      <c r="A156" s="5"/>
      <c r="B156" s="79" t="s">
        <v>109</v>
      </c>
      <c r="C156" s="7" t="s">
        <v>171</v>
      </c>
      <c r="D156" s="234" t="s">
        <v>158</v>
      </c>
      <c r="E156" s="264"/>
      <c r="F156" s="61">
        <f t="shared" si="48"/>
        <v>101</v>
      </c>
      <c r="G156" s="62"/>
      <c r="H156" s="62">
        <v>101</v>
      </c>
      <c r="I156" s="63"/>
      <c r="J156" s="140"/>
      <c r="K156" s="102"/>
      <c r="L156" s="62"/>
      <c r="M156" s="63"/>
      <c r="N156" s="143"/>
      <c r="O156" s="139"/>
      <c r="P156" s="63"/>
      <c r="Q156" s="144"/>
      <c r="R156" s="122">
        <f t="shared" si="55"/>
        <v>0</v>
      </c>
      <c r="S156" s="131">
        <f t="shared" si="56"/>
        <v>101</v>
      </c>
      <c r="T156" s="91">
        <f t="shared" si="57"/>
        <v>0</v>
      </c>
      <c r="U156" s="91">
        <f t="shared" si="53"/>
        <v>101</v>
      </c>
      <c r="V156" s="132">
        <f t="shared" si="58"/>
        <v>0</v>
      </c>
    </row>
    <row r="157" spans="1:22" s="8" customFormat="1" ht="8.25" customHeight="1" thickBot="1">
      <c r="A157" s="372"/>
      <c r="B157" s="373"/>
      <c r="C157" s="374"/>
      <c r="D157" s="48"/>
      <c r="E157" s="267"/>
      <c r="F157" s="375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6"/>
      <c r="S157" s="377"/>
      <c r="T157" s="377"/>
      <c r="U157" s="377"/>
      <c r="V157" s="377"/>
    </row>
    <row r="158" spans="1:33" s="33" customFormat="1" ht="24" customHeight="1" thickBot="1">
      <c r="A158" s="639"/>
      <c r="B158" s="642" t="s">
        <v>122</v>
      </c>
      <c r="C158" s="645" t="s">
        <v>76</v>
      </c>
      <c r="D158" s="648" t="s">
        <v>77</v>
      </c>
      <c r="E158" s="630" t="s">
        <v>4</v>
      </c>
      <c r="F158" s="633" t="s">
        <v>236</v>
      </c>
      <c r="G158" s="651"/>
      <c r="H158" s="651"/>
      <c r="I158" s="652"/>
      <c r="J158" s="626" t="s">
        <v>2</v>
      </c>
      <c r="K158" s="627"/>
      <c r="L158" s="627"/>
      <c r="M158" s="627"/>
      <c r="N158" s="627"/>
      <c r="O158" s="627"/>
      <c r="P158" s="627"/>
      <c r="Q158" s="628"/>
      <c r="R158" s="636" t="s">
        <v>223</v>
      </c>
      <c r="S158" s="608" t="s">
        <v>261</v>
      </c>
      <c r="T158" s="609"/>
      <c r="U158" s="609"/>
      <c r="V158" s="610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</row>
    <row r="159" spans="1:33" s="33" customFormat="1" ht="28.5" customHeight="1" thickBot="1">
      <c r="A159" s="640"/>
      <c r="B159" s="643"/>
      <c r="C159" s="646"/>
      <c r="D159" s="649"/>
      <c r="E159" s="631"/>
      <c r="F159" s="611" t="s">
        <v>125</v>
      </c>
      <c r="G159" s="613" t="s">
        <v>126</v>
      </c>
      <c r="H159" s="613"/>
      <c r="I159" s="614"/>
      <c r="J159" s="605" t="s">
        <v>362</v>
      </c>
      <c r="K159" s="604"/>
      <c r="L159" s="604"/>
      <c r="M159" s="629"/>
      <c r="N159" s="620" t="s">
        <v>61</v>
      </c>
      <c r="O159" s="621"/>
      <c r="P159" s="622"/>
      <c r="Q159" s="615" t="s">
        <v>324</v>
      </c>
      <c r="R159" s="637"/>
      <c r="S159" s="617" t="s">
        <v>125</v>
      </c>
      <c r="T159" s="618" t="s">
        <v>126</v>
      </c>
      <c r="U159" s="618"/>
      <c r="V159" s="619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</row>
    <row r="160" spans="1:33" s="33" customFormat="1" ht="187.5" customHeight="1" thickBot="1">
      <c r="A160" s="641"/>
      <c r="B160" s="644"/>
      <c r="C160" s="647"/>
      <c r="D160" s="650"/>
      <c r="E160" s="632"/>
      <c r="F160" s="612"/>
      <c r="G160" s="311" t="s">
        <v>322</v>
      </c>
      <c r="H160" s="312" t="s">
        <v>323</v>
      </c>
      <c r="I160" s="313" t="s">
        <v>324</v>
      </c>
      <c r="J160" s="447" t="s">
        <v>403</v>
      </c>
      <c r="K160" s="442"/>
      <c r="L160" s="450" t="s">
        <v>111</v>
      </c>
      <c r="M160" s="448" t="s">
        <v>110</v>
      </c>
      <c r="N160" s="623"/>
      <c r="O160" s="624"/>
      <c r="P160" s="625"/>
      <c r="Q160" s="616"/>
      <c r="R160" s="638"/>
      <c r="S160" s="612"/>
      <c r="T160" s="311" t="s">
        <v>322</v>
      </c>
      <c r="U160" s="312" t="s">
        <v>323</v>
      </c>
      <c r="V160" s="313" t="s">
        <v>324</v>
      </c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</row>
    <row r="161" spans="1:22" s="310" customFormat="1" ht="21.75" customHeight="1" thickBot="1">
      <c r="A161" s="303"/>
      <c r="B161" s="304">
        <v>1</v>
      </c>
      <c r="C161" s="305">
        <v>2</v>
      </c>
      <c r="D161" s="306">
        <v>3</v>
      </c>
      <c r="E161" s="304">
        <v>4</v>
      </c>
      <c r="F161" s="305">
        <v>5</v>
      </c>
      <c r="G161" s="307">
        <v>6</v>
      </c>
      <c r="H161" s="307">
        <v>7</v>
      </c>
      <c r="I161" s="309">
        <v>8</v>
      </c>
      <c r="J161" s="384" t="s">
        <v>112</v>
      </c>
      <c r="K161" s="303">
        <v>9</v>
      </c>
      <c r="L161" s="384" t="s">
        <v>112</v>
      </c>
      <c r="M161" s="306">
        <v>9</v>
      </c>
      <c r="N161" s="304">
        <v>10</v>
      </c>
      <c r="O161" s="307">
        <v>12</v>
      </c>
      <c r="P161" s="309">
        <v>12</v>
      </c>
      <c r="Q161" s="304">
        <v>11</v>
      </c>
      <c r="R161" s="308">
        <v>12</v>
      </c>
      <c r="S161" s="305">
        <v>13</v>
      </c>
      <c r="T161" s="307">
        <v>14</v>
      </c>
      <c r="U161" s="307">
        <v>15</v>
      </c>
      <c r="V161" s="309">
        <v>16</v>
      </c>
    </row>
    <row r="162" spans="1:24" s="15" customFormat="1" ht="22.5" customHeight="1">
      <c r="A162" s="12" t="s">
        <v>86</v>
      </c>
      <c r="B162" s="154" t="s">
        <v>221</v>
      </c>
      <c r="C162" s="184" t="s">
        <v>171</v>
      </c>
      <c r="D162" s="235" t="s">
        <v>171</v>
      </c>
      <c r="E162" s="269">
        <f>SUM(E164+E165+E169+E183+E184+E185+E186+E189)</f>
        <v>30464.5</v>
      </c>
      <c r="F162" s="165">
        <f aca="true" t="shared" si="59" ref="F162:F224">SUM(G162:I162)</f>
        <v>53087.799999999996</v>
      </c>
      <c r="G162" s="166">
        <f>SUM(G163:G189)-G184-G185</f>
        <v>34534.8</v>
      </c>
      <c r="H162" s="166">
        <f>SUM(H163:H189)-H184-H185</f>
        <v>12240.399999999998</v>
      </c>
      <c r="I162" s="168">
        <f>SUM(I163:I189)</f>
        <v>6312.6</v>
      </c>
      <c r="J162" s="189">
        <f aca="true" t="shared" si="60" ref="J162:Q162">SUM(J163:J189)</f>
        <v>0</v>
      </c>
      <c r="K162" s="443">
        <f t="shared" si="60"/>
        <v>0</v>
      </c>
      <c r="L162" s="401">
        <f t="shared" si="60"/>
        <v>698.5</v>
      </c>
      <c r="M162" s="190">
        <f>SUM(M163:M189)-M184</f>
        <v>-2.2737367544323206E-13</v>
      </c>
      <c r="N162" s="217">
        <f>SUM(N163:N189)-N185-N184</f>
        <v>944.3</v>
      </c>
      <c r="O162" s="432">
        <f t="shared" si="60"/>
        <v>0</v>
      </c>
      <c r="P162" s="190">
        <f t="shared" si="60"/>
        <v>0</v>
      </c>
      <c r="Q162" s="193">
        <f t="shared" si="60"/>
        <v>555.1999999999999</v>
      </c>
      <c r="R162" s="187">
        <f>SUM(R163:R189)-R184-R185</f>
        <v>2198</v>
      </c>
      <c r="S162" s="221">
        <f>SUM(T162:V162)</f>
        <v>55285.8</v>
      </c>
      <c r="T162" s="160">
        <f>SUM(G162+J162+K162+L162+M162)</f>
        <v>35233.3</v>
      </c>
      <c r="U162" s="160">
        <f>SUM(H162+N162+O162+P162)</f>
        <v>13184.699999999997</v>
      </c>
      <c r="V162" s="222">
        <f>SUM(I162+Q162)</f>
        <v>6867.8</v>
      </c>
      <c r="X162" s="261"/>
    </row>
    <row r="163" spans="1:22" s="8" customFormat="1" ht="27" customHeight="1" hidden="1">
      <c r="A163" s="5"/>
      <c r="B163" s="103" t="s">
        <v>119</v>
      </c>
      <c r="C163" s="7" t="s">
        <v>171</v>
      </c>
      <c r="D163" s="234" t="s">
        <v>171</v>
      </c>
      <c r="E163" s="264"/>
      <c r="F163" s="61">
        <f t="shared" si="59"/>
        <v>0</v>
      </c>
      <c r="G163" s="62"/>
      <c r="H163" s="62"/>
      <c r="I163" s="102"/>
      <c r="J163" s="140"/>
      <c r="K163" s="144"/>
      <c r="L163" s="102"/>
      <c r="M163" s="63"/>
      <c r="N163" s="143"/>
      <c r="O163" s="139"/>
      <c r="P163" s="63"/>
      <c r="Q163" s="144"/>
      <c r="R163" s="105">
        <f t="shared" si="55"/>
        <v>0</v>
      </c>
      <c r="S163" s="196">
        <f t="shared" si="56"/>
        <v>0</v>
      </c>
      <c r="T163" s="64">
        <f>SUM(G163+J163+K163+L163+M163)</f>
        <v>0</v>
      </c>
      <c r="U163" s="64">
        <f>SUM(H163+N163+O163+P163)</f>
        <v>0</v>
      </c>
      <c r="V163" s="132">
        <f>SUM(I163+Q163)</f>
        <v>0</v>
      </c>
    </row>
    <row r="164" spans="1:24" s="8" customFormat="1" ht="18" customHeight="1">
      <c r="A164" s="5"/>
      <c r="B164" s="79" t="s">
        <v>100</v>
      </c>
      <c r="C164" s="7" t="s">
        <v>171</v>
      </c>
      <c r="D164" s="234" t="s">
        <v>171</v>
      </c>
      <c r="E164" s="264">
        <v>2027.6</v>
      </c>
      <c r="F164" s="61">
        <f t="shared" si="59"/>
        <v>17923.1</v>
      </c>
      <c r="G164" s="62">
        <v>12051.9</v>
      </c>
      <c r="H164" s="139">
        <v>5871.2</v>
      </c>
      <c r="I164" s="102"/>
      <c r="J164" s="140"/>
      <c r="K164" s="144"/>
      <c r="L164" s="102"/>
      <c r="M164" s="63">
        <v>-9257.9</v>
      </c>
      <c r="N164" s="143"/>
      <c r="O164" s="139"/>
      <c r="P164" s="63"/>
      <c r="Q164" s="144"/>
      <c r="R164" s="122">
        <f t="shared" si="55"/>
        <v>-9257.9</v>
      </c>
      <c r="S164" s="196">
        <f t="shared" si="56"/>
        <v>8665.2</v>
      </c>
      <c r="T164" s="64">
        <f>SUM(G164+J164+K164+L164+M164)</f>
        <v>2794</v>
      </c>
      <c r="U164" s="64">
        <f>SUM(H164+N164+O164+P164)</f>
        <v>5871.2</v>
      </c>
      <c r="V164" s="132">
        <f>SUM(I164+Q164)</f>
        <v>0</v>
      </c>
      <c r="X164" s="382"/>
    </row>
    <row r="165" spans="1:22" s="8" customFormat="1" ht="17.25" customHeight="1">
      <c r="A165" s="5"/>
      <c r="B165" s="79" t="s">
        <v>334</v>
      </c>
      <c r="C165" s="7" t="s">
        <v>171</v>
      </c>
      <c r="D165" s="234" t="s">
        <v>171</v>
      </c>
      <c r="E165" s="264">
        <v>4214.9</v>
      </c>
      <c r="F165" s="61">
        <f t="shared" si="59"/>
        <v>0</v>
      </c>
      <c r="G165" s="62">
        <v>0</v>
      </c>
      <c r="H165" s="62"/>
      <c r="I165" s="102">
        <v>0</v>
      </c>
      <c r="J165" s="140"/>
      <c r="K165" s="144"/>
      <c r="L165" s="102"/>
      <c r="M165" s="63"/>
      <c r="N165" s="143"/>
      <c r="O165" s="139"/>
      <c r="P165" s="63"/>
      <c r="Q165" s="144"/>
      <c r="R165" s="105">
        <f t="shared" si="55"/>
        <v>0</v>
      </c>
      <c r="S165" s="196">
        <f t="shared" si="56"/>
        <v>0</v>
      </c>
      <c r="T165" s="64">
        <f>SUM(G165+J165+K165+L165+M165)</f>
        <v>0</v>
      </c>
      <c r="U165" s="64">
        <f>SUM(H165+N165+O165+P165)</f>
        <v>0</v>
      </c>
      <c r="V165" s="132">
        <f>SUM(I165+Q165)</f>
        <v>0</v>
      </c>
    </row>
    <row r="166" spans="1:22" s="8" customFormat="1" ht="19.5" customHeight="1">
      <c r="A166" s="5"/>
      <c r="B166" s="84" t="s">
        <v>395</v>
      </c>
      <c r="C166" s="7" t="s">
        <v>171</v>
      </c>
      <c r="D166" s="234" t="s">
        <v>171</v>
      </c>
      <c r="E166" s="264"/>
      <c r="F166" s="61">
        <f t="shared" si="59"/>
        <v>451.5</v>
      </c>
      <c r="G166" s="62"/>
      <c r="H166" s="62">
        <v>451.5</v>
      </c>
      <c r="I166" s="102"/>
      <c r="J166" s="140"/>
      <c r="K166" s="144"/>
      <c r="L166" s="102"/>
      <c r="M166" s="63">
        <v>212.1</v>
      </c>
      <c r="N166" s="143"/>
      <c r="O166" s="139"/>
      <c r="P166" s="63"/>
      <c r="Q166" s="144">
        <v>200</v>
      </c>
      <c r="R166" s="105">
        <f t="shared" si="55"/>
        <v>412.1</v>
      </c>
      <c r="S166" s="196">
        <f aca="true" t="shared" si="61" ref="S166:S182">SUM(T166:V166)</f>
        <v>863.6</v>
      </c>
      <c r="T166" s="64">
        <f aca="true" t="shared" si="62" ref="T166:T182">SUM(G166+J166+K166+L166+M166)</f>
        <v>212.1</v>
      </c>
      <c r="U166" s="64">
        <f aca="true" t="shared" si="63" ref="U166:U182">SUM(H166+N166+O166+P166)</f>
        <v>451.5</v>
      </c>
      <c r="V166" s="132">
        <f aca="true" t="shared" si="64" ref="V166:V182">SUM(I166+Q166)</f>
        <v>200</v>
      </c>
    </row>
    <row r="167" spans="1:22" s="8" customFormat="1" ht="21" customHeight="1">
      <c r="A167" s="5"/>
      <c r="B167" s="84" t="s">
        <v>396</v>
      </c>
      <c r="C167" s="7" t="s">
        <v>171</v>
      </c>
      <c r="D167" s="234" t="s">
        <v>171</v>
      </c>
      <c r="E167" s="264"/>
      <c r="F167" s="61">
        <f t="shared" si="59"/>
        <v>406.4</v>
      </c>
      <c r="G167" s="62"/>
      <c r="H167" s="62">
        <v>406.4</v>
      </c>
      <c r="I167" s="102"/>
      <c r="J167" s="140"/>
      <c r="K167" s="144"/>
      <c r="L167" s="102"/>
      <c r="M167" s="63">
        <v>190.9</v>
      </c>
      <c r="N167" s="143"/>
      <c r="O167" s="139"/>
      <c r="P167" s="63"/>
      <c r="Q167" s="144">
        <v>180</v>
      </c>
      <c r="R167" s="105">
        <f t="shared" si="55"/>
        <v>370.9</v>
      </c>
      <c r="S167" s="196">
        <f t="shared" si="61"/>
        <v>777.3</v>
      </c>
      <c r="T167" s="64">
        <f t="shared" si="62"/>
        <v>190.9</v>
      </c>
      <c r="U167" s="64">
        <f t="shared" si="63"/>
        <v>406.4</v>
      </c>
      <c r="V167" s="132">
        <f t="shared" si="64"/>
        <v>180</v>
      </c>
    </row>
    <row r="168" spans="1:22" s="8" customFormat="1" ht="20.25" customHeight="1">
      <c r="A168" s="5"/>
      <c r="B168" s="84" t="s">
        <v>397</v>
      </c>
      <c r="C168" s="7" t="s">
        <v>171</v>
      </c>
      <c r="D168" s="234" t="s">
        <v>171</v>
      </c>
      <c r="E168" s="264"/>
      <c r="F168" s="61">
        <f t="shared" si="59"/>
        <v>922.4</v>
      </c>
      <c r="G168" s="62"/>
      <c r="H168" s="62">
        <v>722.4</v>
      </c>
      <c r="I168" s="102">
        <v>200</v>
      </c>
      <c r="J168" s="140"/>
      <c r="K168" s="144"/>
      <c r="L168" s="102"/>
      <c r="M168" s="63">
        <v>339.4</v>
      </c>
      <c r="N168" s="143"/>
      <c r="O168" s="139"/>
      <c r="P168" s="63"/>
      <c r="Q168" s="144">
        <v>120</v>
      </c>
      <c r="R168" s="105">
        <f>SUM(J168:Q168)</f>
        <v>459.4</v>
      </c>
      <c r="S168" s="196">
        <f t="shared" si="61"/>
        <v>1381.8</v>
      </c>
      <c r="T168" s="64">
        <f t="shared" si="62"/>
        <v>339.4</v>
      </c>
      <c r="U168" s="64">
        <f t="shared" si="63"/>
        <v>722.4</v>
      </c>
      <c r="V168" s="132">
        <f t="shared" si="64"/>
        <v>320</v>
      </c>
    </row>
    <row r="169" spans="1:25" s="8" customFormat="1" ht="23.25" customHeight="1">
      <c r="A169" s="5"/>
      <c r="B169" s="84" t="s">
        <v>398</v>
      </c>
      <c r="C169" s="7" t="s">
        <v>171</v>
      </c>
      <c r="D169" s="234" t="s">
        <v>171</v>
      </c>
      <c r="E169" s="264"/>
      <c r="F169" s="61">
        <f t="shared" si="59"/>
        <v>1991.7</v>
      </c>
      <c r="G169" s="62"/>
      <c r="H169" s="62">
        <v>812.7</v>
      </c>
      <c r="I169" s="102">
        <v>1179</v>
      </c>
      <c r="J169" s="140"/>
      <c r="K169" s="144"/>
      <c r="L169" s="102"/>
      <c r="M169" s="63">
        <v>981.8</v>
      </c>
      <c r="N169" s="143"/>
      <c r="O169" s="139"/>
      <c r="P169" s="63"/>
      <c r="Q169" s="144">
        <v>45.8</v>
      </c>
      <c r="R169" s="105">
        <f t="shared" si="55"/>
        <v>1027.6</v>
      </c>
      <c r="S169" s="196">
        <f t="shared" si="61"/>
        <v>3019.3</v>
      </c>
      <c r="T169" s="64">
        <f t="shared" si="62"/>
        <v>981.8</v>
      </c>
      <c r="U169" s="64">
        <f t="shared" si="63"/>
        <v>812.7</v>
      </c>
      <c r="V169" s="132">
        <f t="shared" si="64"/>
        <v>1224.8</v>
      </c>
      <c r="Y169" s="382"/>
    </row>
    <row r="170" spans="1:22" s="8" customFormat="1" ht="21.75" customHeight="1">
      <c r="A170" s="5"/>
      <c r="B170" s="84" t="s">
        <v>399</v>
      </c>
      <c r="C170" s="7" t="s">
        <v>171</v>
      </c>
      <c r="D170" s="234" t="s">
        <v>171</v>
      </c>
      <c r="E170" s="264"/>
      <c r="F170" s="61">
        <f t="shared" si="59"/>
        <v>1281.8</v>
      </c>
      <c r="G170" s="62"/>
      <c r="H170" s="62">
        <v>681.8</v>
      </c>
      <c r="I170" s="102">
        <v>600</v>
      </c>
      <c r="J170" s="140"/>
      <c r="K170" s="144"/>
      <c r="L170" s="102"/>
      <c r="M170" s="63">
        <v>320.2</v>
      </c>
      <c r="N170" s="143"/>
      <c r="O170" s="139"/>
      <c r="P170" s="63"/>
      <c r="Q170" s="144">
        <v>-298</v>
      </c>
      <c r="R170" s="105">
        <f t="shared" si="55"/>
        <v>22.19999999999999</v>
      </c>
      <c r="S170" s="196">
        <f t="shared" si="61"/>
        <v>1304</v>
      </c>
      <c r="T170" s="64">
        <f t="shared" si="62"/>
        <v>320.2</v>
      </c>
      <c r="U170" s="64">
        <f t="shared" si="63"/>
        <v>681.8</v>
      </c>
      <c r="V170" s="132">
        <f t="shared" si="64"/>
        <v>302</v>
      </c>
    </row>
    <row r="171" spans="1:22" s="8" customFormat="1" ht="21" customHeight="1">
      <c r="A171" s="5"/>
      <c r="B171" s="84" t="s">
        <v>400</v>
      </c>
      <c r="C171" s="7" t="s">
        <v>171</v>
      </c>
      <c r="D171" s="234" t="s">
        <v>171</v>
      </c>
      <c r="E171" s="264"/>
      <c r="F171" s="61">
        <f t="shared" si="59"/>
        <v>1515.9</v>
      </c>
      <c r="G171" s="62"/>
      <c r="H171" s="62">
        <v>586.9</v>
      </c>
      <c r="I171" s="102">
        <v>929</v>
      </c>
      <c r="J171" s="140"/>
      <c r="K171" s="144"/>
      <c r="L171" s="102"/>
      <c r="M171" s="63">
        <v>275.7</v>
      </c>
      <c r="N171" s="143">
        <v>361.4</v>
      </c>
      <c r="O171" s="139"/>
      <c r="P171" s="63"/>
      <c r="Q171" s="144">
        <v>-669</v>
      </c>
      <c r="R171" s="105">
        <f t="shared" si="55"/>
        <v>-31.90000000000009</v>
      </c>
      <c r="S171" s="196">
        <f t="shared" si="61"/>
        <v>1484</v>
      </c>
      <c r="T171" s="64">
        <f t="shared" si="62"/>
        <v>275.7</v>
      </c>
      <c r="U171" s="64">
        <f t="shared" si="63"/>
        <v>948.3</v>
      </c>
      <c r="V171" s="132">
        <f t="shared" si="64"/>
        <v>260</v>
      </c>
    </row>
    <row r="172" spans="1:22" s="8" customFormat="1" ht="24" customHeight="1">
      <c r="A172" s="5"/>
      <c r="B172" s="84" t="s">
        <v>401</v>
      </c>
      <c r="C172" s="7" t="s">
        <v>171</v>
      </c>
      <c r="D172" s="234" t="s">
        <v>171</v>
      </c>
      <c r="E172" s="264"/>
      <c r="F172" s="61">
        <f t="shared" si="59"/>
        <v>984.7</v>
      </c>
      <c r="G172" s="62"/>
      <c r="H172" s="62">
        <v>654.7</v>
      </c>
      <c r="I172" s="102">
        <v>330</v>
      </c>
      <c r="J172" s="140"/>
      <c r="K172" s="144"/>
      <c r="L172" s="102"/>
      <c r="M172" s="63">
        <v>307.5</v>
      </c>
      <c r="N172" s="143">
        <v>180.6</v>
      </c>
      <c r="O172" s="139"/>
      <c r="P172" s="63"/>
      <c r="Q172" s="144">
        <v>-40</v>
      </c>
      <c r="R172" s="105">
        <f t="shared" si="55"/>
        <v>448.1</v>
      </c>
      <c r="S172" s="196">
        <f t="shared" si="61"/>
        <v>1432.8000000000002</v>
      </c>
      <c r="T172" s="64">
        <f t="shared" si="62"/>
        <v>307.5</v>
      </c>
      <c r="U172" s="64">
        <f t="shared" si="63"/>
        <v>835.3000000000001</v>
      </c>
      <c r="V172" s="132">
        <f t="shared" si="64"/>
        <v>290</v>
      </c>
    </row>
    <row r="173" spans="1:22" s="8" customFormat="1" ht="23.25" customHeight="1">
      <c r="A173" s="5"/>
      <c r="B173" s="259" t="s">
        <v>312</v>
      </c>
      <c r="C173" s="7" t="s">
        <v>171</v>
      </c>
      <c r="D173" s="234" t="s">
        <v>171</v>
      </c>
      <c r="E173" s="264"/>
      <c r="F173" s="61">
        <f t="shared" si="59"/>
        <v>0</v>
      </c>
      <c r="G173" s="62"/>
      <c r="H173" s="62"/>
      <c r="I173" s="102"/>
      <c r="J173" s="140"/>
      <c r="K173" s="144"/>
      <c r="L173" s="102"/>
      <c r="M173" s="63">
        <v>2330</v>
      </c>
      <c r="N173" s="143"/>
      <c r="O173" s="139"/>
      <c r="P173" s="63"/>
      <c r="Q173" s="144"/>
      <c r="R173" s="105">
        <f t="shared" si="55"/>
        <v>2330</v>
      </c>
      <c r="S173" s="196">
        <f t="shared" si="61"/>
        <v>2330</v>
      </c>
      <c r="T173" s="64">
        <f t="shared" si="62"/>
        <v>2330</v>
      </c>
      <c r="U173" s="64">
        <f t="shared" si="63"/>
        <v>0</v>
      </c>
      <c r="V173" s="132">
        <f t="shared" si="64"/>
        <v>0</v>
      </c>
    </row>
    <row r="174" spans="1:22" s="8" customFormat="1" ht="33.75" customHeight="1">
      <c r="A174" s="5"/>
      <c r="B174" s="79" t="s">
        <v>66</v>
      </c>
      <c r="C174" s="7" t="s">
        <v>171</v>
      </c>
      <c r="D174" s="234" t="s">
        <v>171</v>
      </c>
      <c r="E174" s="264"/>
      <c r="F174" s="61">
        <f t="shared" si="59"/>
        <v>0</v>
      </c>
      <c r="G174" s="62"/>
      <c r="H174" s="62"/>
      <c r="I174" s="102"/>
      <c r="J174" s="140"/>
      <c r="K174" s="144"/>
      <c r="L174" s="102"/>
      <c r="M174" s="63">
        <v>460</v>
      </c>
      <c r="N174" s="143"/>
      <c r="O174" s="139"/>
      <c r="P174" s="63"/>
      <c r="Q174" s="144"/>
      <c r="R174" s="105">
        <f t="shared" si="55"/>
        <v>460</v>
      </c>
      <c r="S174" s="196">
        <f t="shared" si="61"/>
        <v>460</v>
      </c>
      <c r="T174" s="64">
        <f t="shared" si="62"/>
        <v>460</v>
      </c>
      <c r="U174" s="64">
        <f t="shared" si="63"/>
        <v>0</v>
      </c>
      <c r="V174" s="132">
        <f t="shared" si="64"/>
        <v>0</v>
      </c>
    </row>
    <row r="175" spans="1:22" s="8" customFormat="1" ht="24.75" customHeight="1">
      <c r="A175" s="5"/>
      <c r="B175" s="79" t="s">
        <v>305</v>
      </c>
      <c r="C175" s="7" t="s">
        <v>171</v>
      </c>
      <c r="D175" s="234" t="s">
        <v>171</v>
      </c>
      <c r="E175" s="264"/>
      <c r="F175" s="61">
        <f t="shared" si="59"/>
        <v>0</v>
      </c>
      <c r="G175" s="62"/>
      <c r="H175" s="62"/>
      <c r="I175" s="102"/>
      <c r="J175" s="140"/>
      <c r="K175" s="144"/>
      <c r="L175" s="102"/>
      <c r="M175" s="63">
        <v>156.3</v>
      </c>
      <c r="N175" s="143"/>
      <c r="O175" s="139"/>
      <c r="P175" s="63"/>
      <c r="Q175" s="144"/>
      <c r="R175" s="105">
        <f t="shared" si="55"/>
        <v>156.3</v>
      </c>
      <c r="S175" s="196">
        <f t="shared" si="61"/>
        <v>156.3</v>
      </c>
      <c r="T175" s="64">
        <f t="shared" si="62"/>
        <v>156.3</v>
      </c>
      <c r="U175" s="64">
        <f t="shared" si="63"/>
        <v>0</v>
      </c>
      <c r="V175" s="132">
        <f t="shared" si="64"/>
        <v>0</v>
      </c>
    </row>
    <row r="176" spans="1:22" s="8" customFormat="1" ht="22.5" customHeight="1">
      <c r="A176" s="5"/>
      <c r="B176" s="65" t="s">
        <v>391</v>
      </c>
      <c r="C176" s="7" t="s">
        <v>171</v>
      </c>
      <c r="D176" s="234" t="s">
        <v>171</v>
      </c>
      <c r="E176" s="264"/>
      <c r="F176" s="61">
        <f t="shared" si="59"/>
        <v>0</v>
      </c>
      <c r="G176" s="62"/>
      <c r="H176" s="62"/>
      <c r="I176" s="102"/>
      <c r="J176" s="140"/>
      <c r="K176" s="144"/>
      <c r="L176" s="102"/>
      <c r="M176" s="63">
        <v>400</v>
      </c>
      <c r="N176" s="143"/>
      <c r="O176" s="139"/>
      <c r="P176" s="63"/>
      <c r="Q176" s="144"/>
      <c r="R176" s="105">
        <f t="shared" si="55"/>
        <v>400</v>
      </c>
      <c r="S176" s="196">
        <f t="shared" si="61"/>
        <v>400</v>
      </c>
      <c r="T176" s="64">
        <f t="shared" si="62"/>
        <v>400</v>
      </c>
      <c r="U176" s="64">
        <f t="shared" si="63"/>
        <v>0</v>
      </c>
      <c r="V176" s="132">
        <f t="shared" si="64"/>
        <v>0</v>
      </c>
    </row>
    <row r="177" spans="1:22" s="8" customFormat="1" ht="22.5" customHeight="1">
      <c r="A177" s="5"/>
      <c r="B177" s="65" t="s">
        <v>392</v>
      </c>
      <c r="C177" s="7" t="s">
        <v>171</v>
      </c>
      <c r="D177" s="234" t="s">
        <v>171</v>
      </c>
      <c r="E177" s="264"/>
      <c r="F177" s="61">
        <f t="shared" si="59"/>
        <v>0</v>
      </c>
      <c r="G177" s="62"/>
      <c r="H177" s="62"/>
      <c r="I177" s="102"/>
      <c r="J177" s="140"/>
      <c r="K177" s="144"/>
      <c r="L177" s="102"/>
      <c r="M177" s="63">
        <v>400</v>
      </c>
      <c r="N177" s="143"/>
      <c r="O177" s="139"/>
      <c r="P177" s="63"/>
      <c r="Q177" s="144"/>
      <c r="R177" s="105">
        <f t="shared" si="55"/>
        <v>400</v>
      </c>
      <c r="S177" s="196">
        <f t="shared" si="61"/>
        <v>400</v>
      </c>
      <c r="T177" s="64">
        <f t="shared" si="62"/>
        <v>400</v>
      </c>
      <c r="U177" s="64">
        <f t="shared" si="63"/>
        <v>0</v>
      </c>
      <c r="V177" s="132">
        <f t="shared" si="64"/>
        <v>0</v>
      </c>
    </row>
    <row r="178" spans="1:22" s="8" customFormat="1" ht="22.5" customHeight="1">
      <c r="A178" s="5"/>
      <c r="B178" s="79" t="s">
        <v>63</v>
      </c>
      <c r="C178" s="7" t="s">
        <v>171</v>
      </c>
      <c r="D178" s="234" t="s">
        <v>171</v>
      </c>
      <c r="E178" s="264"/>
      <c r="F178" s="61">
        <f t="shared" si="59"/>
        <v>0</v>
      </c>
      <c r="G178" s="62"/>
      <c r="H178" s="62"/>
      <c r="I178" s="102"/>
      <c r="J178" s="140"/>
      <c r="K178" s="144"/>
      <c r="L178" s="102"/>
      <c r="M178" s="63">
        <v>101.4</v>
      </c>
      <c r="N178" s="143"/>
      <c r="O178" s="139"/>
      <c r="P178" s="63"/>
      <c r="Q178" s="144"/>
      <c r="R178" s="105">
        <f t="shared" si="55"/>
        <v>101.4</v>
      </c>
      <c r="S178" s="196">
        <f t="shared" si="61"/>
        <v>101.4</v>
      </c>
      <c r="T178" s="64">
        <f t="shared" si="62"/>
        <v>101.4</v>
      </c>
      <c r="U178" s="64">
        <f t="shared" si="63"/>
        <v>0</v>
      </c>
      <c r="V178" s="132">
        <f t="shared" si="64"/>
        <v>0</v>
      </c>
    </row>
    <row r="179" spans="1:22" s="8" customFormat="1" ht="19.5" customHeight="1">
      <c r="A179" s="5"/>
      <c r="B179" s="81" t="s">
        <v>203</v>
      </c>
      <c r="C179" s="7" t="s">
        <v>171</v>
      </c>
      <c r="D179" s="234" t="s">
        <v>171</v>
      </c>
      <c r="E179" s="264"/>
      <c r="F179" s="61">
        <f t="shared" si="59"/>
        <v>542</v>
      </c>
      <c r="G179" s="62"/>
      <c r="H179" s="62">
        <v>542</v>
      </c>
      <c r="I179" s="102"/>
      <c r="J179" s="140"/>
      <c r="K179" s="144"/>
      <c r="L179" s="102"/>
      <c r="M179" s="63">
        <v>602.3</v>
      </c>
      <c r="N179" s="143">
        <v>-542</v>
      </c>
      <c r="O179" s="139"/>
      <c r="P179" s="63"/>
      <c r="Q179" s="144">
        <v>300</v>
      </c>
      <c r="R179" s="105">
        <f t="shared" si="55"/>
        <v>360.29999999999995</v>
      </c>
      <c r="S179" s="196">
        <f t="shared" si="61"/>
        <v>902.3</v>
      </c>
      <c r="T179" s="64">
        <f t="shared" si="62"/>
        <v>602.3</v>
      </c>
      <c r="U179" s="64">
        <f t="shared" si="63"/>
        <v>0</v>
      </c>
      <c r="V179" s="132">
        <f t="shared" si="64"/>
        <v>300</v>
      </c>
    </row>
    <row r="180" spans="1:22" s="8" customFormat="1" ht="19.5" customHeight="1">
      <c r="A180" s="5"/>
      <c r="B180" s="79" t="s">
        <v>64</v>
      </c>
      <c r="C180" s="7" t="s">
        <v>171</v>
      </c>
      <c r="D180" s="234" t="s">
        <v>171</v>
      </c>
      <c r="E180" s="264"/>
      <c r="F180" s="61">
        <f t="shared" si="59"/>
        <v>0</v>
      </c>
      <c r="G180" s="62"/>
      <c r="H180" s="62"/>
      <c r="I180" s="102"/>
      <c r="J180" s="140"/>
      <c r="K180" s="144"/>
      <c r="L180" s="102"/>
      <c r="M180" s="63">
        <v>750</v>
      </c>
      <c r="N180" s="143"/>
      <c r="O180" s="139"/>
      <c r="P180" s="63"/>
      <c r="Q180" s="144"/>
      <c r="R180" s="105">
        <f t="shared" si="55"/>
        <v>750</v>
      </c>
      <c r="S180" s="196">
        <f t="shared" si="61"/>
        <v>750</v>
      </c>
      <c r="T180" s="64">
        <f t="shared" si="62"/>
        <v>750</v>
      </c>
      <c r="U180" s="64">
        <f t="shared" si="63"/>
        <v>0</v>
      </c>
      <c r="V180" s="132">
        <f t="shared" si="64"/>
        <v>0</v>
      </c>
    </row>
    <row r="181" spans="1:22" s="8" customFormat="1" ht="19.5" customHeight="1">
      <c r="A181" s="5"/>
      <c r="B181" s="79" t="s">
        <v>65</v>
      </c>
      <c r="C181" s="7" t="s">
        <v>171</v>
      </c>
      <c r="D181" s="234" t="s">
        <v>171</v>
      </c>
      <c r="E181" s="264"/>
      <c r="F181" s="61">
        <f t="shared" si="59"/>
        <v>0</v>
      </c>
      <c r="G181" s="62"/>
      <c r="H181" s="62"/>
      <c r="I181" s="102"/>
      <c r="J181" s="140"/>
      <c r="K181" s="144"/>
      <c r="L181" s="102"/>
      <c r="M181" s="63">
        <v>400</v>
      </c>
      <c r="N181" s="143"/>
      <c r="O181" s="139"/>
      <c r="P181" s="63"/>
      <c r="Q181" s="144"/>
      <c r="R181" s="105">
        <f t="shared" si="55"/>
        <v>400</v>
      </c>
      <c r="S181" s="196">
        <f t="shared" si="61"/>
        <v>400</v>
      </c>
      <c r="T181" s="64">
        <f t="shared" si="62"/>
        <v>400</v>
      </c>
      <c r="U181" s="64">
        <f t="shared" si="63"/>
        <v>0</v>
      </c>
      <c r="V181" s="132">
        <f t="shared" si="64"/>
        <v>0</v>
      </c>
    </row>
    <row r="182" spans="1:22" s="8" customFormat="1" ht="18.75" customHeight="1">
      <c r="A182" s="5"/>
      <c r="B182" s="79" t="s">
        <v>402</v>
      </c>
      <c r="C182" s="7" t="s">
        <v>171</v>
      </c>
      <c r="D182" s="234" t="s">
        <v>171</v>
      </c>
      <c r="E182" s="264"/>
      <c r="F182" s="61">
        <f t="shared" si="59"/>
        <v>2528.3999999999996</v>
      </c>
      <c r="G182" s="62"/>
      <c r="H182" s="62">
        <v>1444.8</v>
      </c>
      <c r="I182" s="102">
        <v>1083.6</v>
      </c>
      <c r="J182" s="140"/>
      <c r="K182" s="144"/>
      <c r="L182" s="102"/>
      <c r="M182" s="63">
        <v>1030.3</v>
      </c>
      <c r="N182" s="143"/>
      <c r="O182" s="139"/>
      <c r="P182" s="63"/>
      <c r="Q182" s="144">
        <v>-283.6</v>
      </c>
      <c r="R182" s="105">
        <f t="shared" si="55"/>
        <v>746.6999999999999</v>
      </c>
      <c r="S182" s="196">
        <f t="shared" si="61"/>
        <v>3275.1</v>
      </c>
      <c r="T182" s="64">
        <f t="shared" si="62"/>
        <v>1030.3</v>
      </c>
      <c r="U182" s="64">
        <f t="shared" si="63"/>
        <v>1444.8</v>
      </c>
      <c r="V182" s="132">
        <f t="shared" si="64"/>
        <v>799.9999999999999</v>
      </c>
    </row>
    <row r="183" spans="1:22" s="8" customFormat="1" ht="18" customHeight="1">
      <c r="A183" s="5"/>
      <c r="B183" s="65" t="s">
        <v>240</v>
      </c>
      <c r="C183" s="7" t="s">
        <v>171</v>
      </c>
      <c r="D183" s="238" t="s">
        <v>171</v>
      </c>
      <c r="E183" s="273">
        <v>17602</v>
      </c>
      <c r="F183" s="61">
        <f t="shared" si="59"/>
        <v>17944.3</v>
      </c>
      <c r="G183" s="62">
        <v>16190.2</v>
      </c>
      <c r="H183" s="62">
        <v>66</v>
      </c>
      <c r="I183" s="102">
        <v>1688.1</v>
      </c>
      <c r="J183" s="140"/>
      <c r="K183" s="144"/>
      <c r="L183" s="102">
        <v>550.6</v>
      </c>
      <c r="M183" s="63">
        <v>40</v>
      </c>
      <c r="N183" s="143">
        <f>SUM(N184+N185)</f>
        <v>944.3</v>
      </c>
      <c r="O183" s="139"/>
      <c r="P183" s="63"/>
      <c r="Q183" s="144">
        <v>1000</v>
      </c>
      <c r="R183" s="105">
        <f t="shared" si="55"/>
        <v>2534.9</v>
      </c>
      <c r="S183" s="196">
        <f>SUM(T183:V183)</f>
        <v>20479.199999999997</v>
      </c>
      <c r="T183" s="64">
        <f aca="true" t="shared" si="65" ref="T183:T197">SUM(G183+J183+K183+L183+M183)</f>
        <v>16780.8</v>
      </c>
      <c r="U183" s="64">
        <f aca="true" t="shared" si="66" ref="U183:U188">SUM(H183+N183+O183+P183)</f>
        <v>1010.3</v>
      </c>
      <c r="V183" s="132">
        <f aca="true" t="shared" si="67" ref="V183:V188">SUM(I183+Q183)</f>
        <v>2688.1</v>
      </c>
    </row>
    <row r="184" spans="1:22" s="8" customFormat="1" ht="21" customHeight="1">
      <c r="A184" s="5"/>
      <c r="B184" s="79" t="s">
        <v>346</v>
      </c>
      <c r="C184" s="7" t="s">
        <v>171</v>
      </c>
      <c r="D184" s="238" t="s">
        <v>171</v>
      </c>
      <c r="E184" s="273"/>
      <c r="F184" s="61">
        <f t="shared" si="59"/>
        <v>100</v>
      </c>
      <c r="G184" s="62">
        <v>100</v>
      </c>
      <c r="H184" s="62"/>
      <c r="I184" s="102"/>
      <c r="J184" s="140"/>
      <c r="K184" s="144"/>
      <c r="L184" s="102"/>
      <c r="M184" s="63">
        <v>40</v>
      </c>
      <c r="N184" s="143">
        <v>344.3</v>
      </c>
      <c r="O184" s="139"/>
      <c r="P184" s="63"/>
      <c r="Q184" s="144"/>
      <c r="R184" s="105">
        <f t="shared" si="55"/>
        <v>384.3</v>
      </c>
      <c r="S184" s="196">
        <f t="shared" si="56"/>
        <v>484.3</v>
      </c>
      <c r="T184" s="64">
        <f t="shared" si="65"/>
        <v>140</v>
      </c>
      <c r="U184" s="64">
        <f t="shared" si="66"/>
        <v>344.3</v>
      </c>
      <c r="V184" s="132">
        <f t="shared" si="67"/>
        <v>0</v>
      </c>
    </row>
    <row r="185" spans="1:22" s="8" customFormat="1" ht="21" customHeight="1">
      <c r="A185" s="5"/>
      <c r="B185" s="259" t="s">
        <v>102</v>
      </c>
      <c r="C185" s="7" t="s">
        <v>171</v>
      </c>
      <c r="D185" s="238" t="s">
        <v>171</v>
      </c>
      <c r="E185" s="273"/>
      <c r="F185" s="61">
        <f t="shared" si="59"/>
        <v>66</v>
      </c>
      <c r="G185" s="62"/>
      <c r="H185" s="62">
        <v>66</v>
      </c>
      <c r="I185" s="102"/>
      <c r="J185" s="140"/>
      <c r="K185" s="144"/>
      <c r="L185" s="102"/>
      <c r="M185" s="63"/>
      <c r="N185" s="143">
        <v>600</v>
      </c>
      <c r="O185" s="139"/>
      <c r="P185" s="63"/>
      <c r="Q185" s="193"/>
      <c r="R185" s="105">
        <f t="shared" si="55"/>
        <v>600</v>
      </c>
      <c r="S185" s="196">
        <f>SUM(T185:V185)</f>
        <v>666</v>
      </c>
      <c r="T185" s="64">
        <f t="shared" si="65"/>
        <v>0</v>
      </c>
      <c r="U185" s="64">
        <f t="shared" si="66"/>
        <v>666</v>
      </c>
      <c r="V185" s="132">
        <f t="shared" si="67"/>
        <v>0</v>
      </c>
    </row>
    <row r="186" spans="1:22" s="8" customFormat="1" ht="35.25" customHeight="1">
      <c r="A186" s="5"/>
      <c r="B186" s="79" t="s">
        <v>253</v>
      </c>
      <c r="C186" s="7" t="s">
        <v>171</v>
      </c>
      <c r="D186" s="234" t="s">
        <v>171</v>
      </c>
      <c r="E186" s="264">
        <v>6404</v>
      </c>
      <c r="F186" s="61">
        <f t="shared" si="59"/>
        <v>6404.7</v>
      </c>
      <c r="G186" s="62">
        <v>6101.8</v>
      </c>
      <c r="H186" s="62"/>
      <c r="I186" s="102">
        <v>302.9</v>
      </c>
      <c r="J186" s="140"/>
      <c r="K186" s="144"/>
      <c r="L186" s="102">
        <v>147.9</v>
      </c>
      <c r="M186" s="63"/>
      <c r="N186" s="143"/>
      <c r="O186" s="139"/>
      <c r="P186" s="63"/>
      <c r="Q186" s="144"/>
      <c r="R186" s="105">
        <f t="shared" si="55"/>
        <v>147.9</v>
      </c>
      <c r="S186" s="196">
        <f t="shared" si="56"/>
        <v>6552.599999999999</v>
      </c>
      <c r="T186" s="64">
        <f t="shared" si="65"/>
        <v>6249.7</v>
      </c>
      <c r="U186" s="64">
        <f t="shared" si="66"/>
        <v>0</v>
      </c>
      <c r="V186" s="132">
        <f t="shared" si="67"/>
        <v>302.9</v>
      </c>
    </row>
    <row r="187" spans="1:22" s="8" customFormat="1" ht="20.25" customHeight="1">
      <c r="A187" s="5"/>
      <c r="B187" s="79" t="s">
        <v>16</v>
      </c>
      <c r="C187" s="7" t="s">
        <v>171</v>
      </c>
      <c r="D187" s="234" t="s">
        <v>171</v>
      </c>
      <c r="E187" s="264"/>
      <c r="F187" s="61">
        <f t="shared" si="59"/>
        <v>39.3</v>
      </c>
      <c r="G187" s="62">
        <v>39.3</v>
      </c>
      <c r="H187" s="62"/>
      <c r="I187" s="102"/>
      <c r="J187" s="140"/>
      <c r="K187" s="144"/>
      <c r="L187" s="102"/>
      <c r="M187" s="63"/>
      <c r="N187" s="143"/>
      <c r="O187" s="139"/>
      <c r="P187" s="63"/>
      <c r="Q187" s="144"/>
      <c r="R187" s="105"/>
      <c r="S187" s="196">
        <f t="shared" si="56"/>
        <v>39.3</v>
      </c>
      <c r="T187" s="64">
        <f t="shared" si="65"/>
        <v>39.3</v>
      </c>
      <c r="U187" s="64">
        <f t="shared" si="66"/>
        <v>0</v>
      </c>
      <c r="V187" s="132">
        <f t="shared" si="67"/>
        <v>0</v>
      </c>
    </row>
    <row r="188" spans="1:22" s="8" customFormat="1" ht="22.5" customHeight="1">
      <c r="A188" s="5"/>
      <c r="B188" s="79" t="s">
        <v>151</v>
      </c>
      <c r="C188" s="7" t="s">
        <v>171</v>
      </c>
      <c r="D188" s="234" t="s">
        <v>171</v>
      </c>
      <c r="E188" s="264"/>
      <c r="F188" s="61">
        <f t="shared" si="59"/>
        <v>151.6</v>
      </c>
      <c r="G188" s="62">
        <v>151.6</v>
      </c>
      <c r="H188" s="62">
        <v>0</v>
      </c>
      <c r="I188" s="102">
        <v>0</v>
      </c>
      <c r="J188" s="140"/>
      <c r="K188" s="144"/>
      <c r="L188" s="102"/>
      <c r="M188" s="63">
        <v>-40</v>
      </c>
      <c r="N188" s="143"/>
      <c r="O188" s="139"/>
      <c r="P188" s="63"/>
      <c r="Q188" s="144"/>
      <c r="R188" s="105">
        <f t="shared" si="55"/>
        <v>-40</v>
      </c>
      <c r="S188" s="196">
        <f>SUM(T188:V188)</f>
        <v>111.6</v>
      </c>
      <c r="T188" s="64">
        <f t="shared" si="65"/>
        <v>111.6</v>
      </c>
      <c r="U188" s="64">
        <f t="shared" si="66"/>
        <v>0</v>
      </c>
      <c r="V188" s="132">
        <f t="shared" si="67"/>
        <v>0</v>
      </c>
    </row>
    <row r="189" spans="1:22" s="8" customFormat="1" ht="20.25" customHeight="1">
      <c r="A189" s="5"/>
      <c r="B189" s="79" t="s">
        <v>222</v>
      </c>
      <c r="C189" s="7" t="s">
        <v>171</v>
      </c>
      <c r="D189" s="234" t="s">
        <v>171</v>
      </c>
      <c r="E189" s="264">
        <v>216</v>
      </c>
      <c r="F189" s="61">
        <f t="shared" si="59"/>
        <v>0</v>
      </c>
      <c r="G189" s="62">
        <v>0</v>
      </c>
      <c r="H189" s="62"/>
      <c r="I189" s="102"/>
      <c r="J189" s="140"/>
      <c r="K189" s="144"/>
      <c r="L189" s="102"/>
      <c r="M189" s="63"/>
      <c r="N189" s="143"/>
      <c r="O189" s="139"/>
      <c r="P189" s="63"/>
      <c r="Q189" s="144"/>
      <c r="R189" s="105">
        <f t="shared" si="55"/>
        <v>0</v>
      </c>
      <c r="S189" s="196">
        <f t="shared" si="56"/>
        <v>0</v>
      </c>
      <c r="T189" s="64">
        <f t="shared" si="65"/>
        <v>0</v>
      </c>
      <c r="U189" s="64">
        <f aca="true" t="shared" si="68" ref="U189:U204">SUM(H189+N189+O189+P189)</f>
        <v>0</v>
      </c>
      <c r="V189" s="132">
        <f aca="true" t="shared" si="69" ref="V189:V205">SUM(I189+Q189)</f>
        <v>0</v>
      </c>
    </row>
    <row r="190" spans="1:22" s="15" customFormat="1" ht="27.75" customHeight="1">
      <c r="A190" s="20" t="s">
        <v>254</v>
      </c>
      <c r="B190" s="163" t="s">
        <v>255</v>
      </c>
      <c r="C190" s="164" t="s">
        <v>161</v>
      </c>
      <c r="D190" s="233" t="s">
        <v>130</v>
      </c>
      <c r="E190" s="276">
        <f>SUM(E191+E207+E209)</f>
        <v>66666.7</v>
      </c>
      <c r="F190" s="165">
        <f t="shared" si="59"/>
        <v>71686.5</v>
      </c>
      <c r="G190" s="175">
        <f aca="true" t="shared" si="70" ref="G190:Q190">SUM(G191+G207+G209)</f>
        <v>53567.9</v>
      </c>
      <c r="H190" s="175">
        <f t="shared" si="70"/>
        <v>12537.3</v>
      </c>
      <c r="I190" s="176">
        <f t="shared" si="70"/>
        <v>5581.299999999999</v>
      </c>
      <c r="J190" s="156">
        <f t="shared" si="70"/>
        <v>0</v>
      </c>
      <c r="K190" s="366">
        <f t="shared" si="70"/>
        <v>0</v>
      </c>
      <c r="L190" s="176">
        <f t="shared" si="70"/>
        <v>2209.9</v>
      </c>
      <c r="M190" s="191">
        <f t="shared" si="70"/>
        <v>286</v>
      </c>
      <c r="N190" s="418">
        <f t="shared" si="70"/>
        <v>0</v>
      </c>
      <c r="O190" s="192">
        <f t="shared" si="70"/>
        <v>0</v>
      </c>
      <c r="P190" s="191">
        <f t="shared" si="70"/>
        <v>0</v>
      </c>
      <c r="Q190" s="192">
        <f t="shared" si="70"/>
        <v>0</v>
      </c>
      <c r="R190" s="159">
        <f>SUM(J190:Q190)</f>
        <v>2495.9</v>
      </c>
      <c r="S190" s="221">
        <f t="shared" si="56"/>
        <v>74182.40000000001</v>
      </c>
      <c r="T190" s="160">
        <f t="shared" si="65"/>
        <v>56063.8</v>
      </c>
      <c r="U190" s="160">
        <f t="shared" si="68"/>
        <v>12537.3</v>
      </c>
      <c r="V190" s="222">
        <f t="shared" si="69"/>
        <v>5581.299999999999</v>
      </c>
    </row>
    <row r="191" spans="1:22" s="15" customFormat="1" ht="22.5" customHeight="1">
      <c r="A191" s="20" t="s">
        <v>87</v>
      </c>
      <c r="B191" s="163" t="s">
        <v>290</v>
      </c>
      <c r="C191" s="164" t="s">
        <v>161</v>
      </c>
      <c r="D191" s="233" t="s">
        <v>129</v>
      </c>
      <c r="E191" s="276">
        <f>SUM(E192+E193+E194+E195+E196++E206+E197)</f>
        <v>61649.7</v>
      </c>
      <c r="F191" s="165">
        <f>SUM(G191:I191)</f>
        <v>66132.5</v>
      </c>
      <c r="G191" s="175">
        <f>SUM(G192:G197)+G206</f>
        <v>49291.1</v>
      </c>
      <c r="H191" s="175">
        <f>SUM(H192:H206)</f>
        <v>12537.3</v>
      </c>
      <c r="I191" s="176">
        <f>SUM(I192:I206)</f>
        <v>4304.099999999999</v>
      </c>
      <c r="J191" s="156">
        <f>SUM(J192:J206)</f>
        <v>0</v>
      </c>
      <c r="K191" s="366">
        <f aca="true" t="shared" si="71" ref="K191:Q191">SUM(K192:K206)</f>
        <v>0</v>
      </c>
      <c r="L191" s="176">
        <f t="shared" si="71"/>
        <v>1728.9</v>
      </c>
      <c r="M191" s="191">
        <f>SUM(M192:M197)+M206</f>
        <v>286</v>
      </c>
      <c r="N191" s="418">
        <f t="shared" si="71"/>
        <v>0</v>
      </c>
      <c r="O191" s="192">
        <f t="shared" si="71"/>
        <v>0</v>
      </c>
      <c r="P191" s="191">
        <f t="shared" si="71"/>
        <v>0</v>
      </c>
      <c r="Q191" s="192">
        <f t="shared" si="71"/>
        <v>0</v>
      </c>
      <c r="R191" s="159">
        <f t="shared" si="55"/>
        <v>2014.9</v>
      </c>
      <c r="S191" s="221">
        <f>SUM(T191:V191)</f>
        <v>68147.40000000001</v>
      </c>
      <c r="T191" s="160">
        <f>SUM(G191+J191+K191+L191+M191)</f>
        <v>51306</v>
      </c>
      <c r="U191" s="160">
        <f t="shared" si="68"/>
        <v>12537.3</v>
      </c>
      <c r="V191" s="222">
        <f t="shared" si="69"/>
        <v>4304.099999999999</v>
      </c>
    </row>
    <row r="192" spans="1:22" s="8" customFormat="1" ht="21" customHeight="1">
      <c r="A192" s="5"/>
      <c r="B192" s="79" t="s">
        <v>256</v>
      </c>
      <c r="C192" s="7" t="s">
        <v>161</v>
      </c>
      <c r="D192" s="238" t="s">
        <v>129</v>
      </c>
      <c r="E192" s="273">
        <v>20205</v>
      </c>
      <c r="F192" s="61">
        <f>SUM(G192:I192)</f>
        <v>20387.6</v>
      </c>
      <c r="G192" s="62">
        <v>16669</v>
      </c>
      <c r="H192" s="62">
        <v>182.6</v>
      </c>
      <c r="I192" s="102">
        <v>3536</v>
      </c>
      <c r="J192" s="140"/>
      <c r="K192" s="144"/>
      <c r="L192" s="102">
        <v>696.9</v>
      </c>
      <c r="M192" s="63"/>
      <c r="N192" s="143"/>
      <c r="O192" s="139"/>
      <c r="P192" s="63"/>
      <c r="Q192" s="144"/>
      <c r="R192" s="105">
        <f t="shared" si="55"/>
        <v>696.9</v>
      </c>
      <c r="S192" s="196">
        <f t="shared" si="56"/>
        <v>21084.5</v>
      </c>
      <c r="T192" s="64">
        <f t="shared" si="65"/>
        <v>17365.9</v>
      </c>
      <c r="U192" s="64">
        <f t="shared" si="68"/>
        <v>182.6</v>
      </c>
      <c r="V192" s="132">
        <f t="shared" si="69"/>
        <v>3536</v>
      </c>
    </row>
    <row r="193" spans="1:22" s="8" customFormat="1" ht="21" customHeight="1">
      <c r="A193" s="5"/>
      <c r="B193" s="81" t="s">
        <v>257</v>
      </c>
      <c r="C193" s="42" t="s">
        <v>161</v>
      </c>
      <c r="D193" s="237" t="s">
        <v>129</v>
      </c>
      <c r="E193" s="268">
        <v>13325</v>
      </c>
      <c r="F193" s="61">
        <f t="shared" si="59"/>
        <v>13356.300000000001</v>
      </c>
      <c r="G193" s="62">
        <v>12796.1</v>
      </c>
      <c r="H193" s="62"/>
      <c r="I193" s="102">
        <v>560.2</v>
      </c>
      <c r="J193" s="140"/>
      <c r="K193" s="144"/>
      <c r="L193" s="102">
        <v>312.9</v>
      </c>
      <c r="M193" s="63"/>
      <c r="N193" s="143"/>
      <c r="O193" s="139"/>
      <c r="P193" s="63"/>
      <c r="Q193" s="144"/>
      <c r="R193" s="105">
        <f t="shared" si="55"/>
        <v>312.9</v>
      </c>
      <c r="S193" s="196">
        <f t="shared" si="56"/>
        <v>13669.2</v>
      </c>
      <c r="T193" s="64">
        <f t="shared" si="65"/>
        <v>13109</v>
      </c>
      <c r="U193" s="64">
        <f t="shared" si="68"/>
        <v>0</v>
      </c>
      <c r="V193" s="132">
        <f t="shared" si="69"/>
        <v>560.2</v>
      </c>
    </row>
    <row r="194" spans="1:22" s="8" customFormat="1" ht="18" customHeight="1">
      <c r="A194" s="5"/>
      <c r="B194" s="79" t="s">
        <v>258</v>
      </c>
      <c r="C194" s="6" t="s">
        <v>161</v>
      </c>
      <c r="D194" s="234" t="s">
        <v>129</v>
      </c>
      <c r="E194" s="264">
        <v>17366</v>
      </c>
      <c r="F194" s="61">
        <f t="shared" si="59"/>
        <v>17368.9</v>
      </c>
      <c r="G194" s="62">
        <v>17161</v>
      </c>
      <c r="H194" s="62"/>
      <c r="I194" s="102">
        <v>207.9</v>
      </c>
      <c r="J194" s="140"/>
      <c r="K194" s="144"/>
      <c r="L194" s="102">
        <v>719.1</v>
      </c>
      <c r="M194" s="63"/>
      <c r="N194" s="143"/>
      <c r="O194" s="139"/>
      <c r="P194" s="63"/>
      <c r="Q194" s="144"/>
      <c r="R194" s="105">
        <f t="shared" si="55"/>
        <v>719.1</v>
      </c>
      <c r="S194" s="196">
        <f t="shared" si="56"/>
        <v>18088</v>
      </c>
      <c r="T194" s="64">
        <f t="shared" si="65"/>
        <v>17880.1</v>
      </c>
      <c r="U194" s="64">
        <f t="shared" si="68"/>
        <v>0</v>
      </c>
      <c r="V194" s="132">
        <f t="shared" si="69"/>
        <v>207.9</v>
      </c>
    </row>
    <row r="195" spans="1:22" s="8" customFormat="1" ht="20.25" customHeight="1">
      <c r="A195" s="5"/>
      <c r="B195" s="79" t="s">
        <v>18</v>
      </c>
      <c r="C195" s="6" t="s">
        <v>161</v>
      </c>
      <c r="D195" s="234" t="s">
        <v>129</v>
      </c>
      <c r="E195" s="264">
        <v>73.7</v>
      </c>
      <c r="F195" s="61">
        <f t="shared" si="59"/>
        <v>73.7</v>
      </c>
      <c r="G195" s="62"/>
      <c r="H195" s="62">
        <v>73.7</v>
      </c>
      <c r="I195" s="102"/>
      <c r="J195" s="140"/>
      <c r="K195" s="144"/>
      <c r="L195" s="102"/>
      <c r="M195" s="63"/>
      <c r="N195" s="143"/>
      <c r="O195" s="139"/>
      <c r="P195" s="63"/>
      <c r="Q195" s="144"/>
      <c r="R195" s="105">
        <f t="shared" si="55"/>
        <v>0</v>
      </c>
      <c r="S195" s="196">
        <f t="shared" si="56"/>
        <v>73.7</v>
      </c>
      <c r="T195" s="64">
        <f t="shared" si="65"/>
        <v>0</v>
      </c>
      <c r="U195" s="64">
        <f t="shared" si="68"/>
        <v>73.7</v>
      </c>
      <c r="V195" s="132">
        <f t="shared" si="69"/>
        <v>0</v>
      </c>
    </row>
    <row r="196" spans="1:22" s="8" customFormat="1" ht="18.75" customHeight="1">
      <c r="A196" s="5"/>
      <c r="B196" s="79" t="s">
        <v>259</v>
      </c>
      <c r="C196" s="7" t="s">
        <v>161</v>
      </c>
      <c r="D196" s="238" t="s">
        <v>129</v>
      </c>
      <c r="E196" s="273"/>
      <c r="F196" s="61">
        <f t="shared" si="59"/>
        <v>0</v>
      </c>
      <c r="G196" s="62"/>
      <c r="H196" s="62"/>
      <c r="I196" s="102"/>
      <c r="J196" s="140"/>
      <c r="K196" s="444"/>
      <c r="L196" s="137"/>
      <c r="M196" s="204"/>
      <c r="N196" s="143"/>
      <c r="O196" s="139"/>
      <c r="P196" s="63"/>
      <c r="Q196" s="144"/>
      <c r="R196" s="105">
        <f t="shared" si="55"/>
        <v>0</v>
      </c>
      <c r="S196" s="196">
        <f t="shared" si="56"/>
        <v>0</v>
      </c>
      <c r="T196" s="64">
        <f t="shared" si="65"/>
        <v>0</v>
      </c>
      <c r="U196" s="64">
        <f t="shared" si="68"/>
        <v>0</v>
      </c>
      <c r="V196" s="132">
        <f t="shared" si="69"/>
        <v>0</v>
      </c>
    </row>
    <row r="197" spans="1:22" s="34" customFormat="1" ht="21" customHeight="1">
      <c r="A197" s="5"/>
      <c r="B197" s="79" t="s">
        <v>260</v>
      </c>
      <c r="C197" s="7" t="s">
        <v>161</v>
      </c>
      <c r="D197" s="238" t="s">
        <v>129</v>
      </c>
      <c r="E197" s="273">
        <v>680</v>
      </c>
      <c r="F197" s="61">
        <f t="shared" si="59"/>
        <v>1553.9</v>
      </c>
      <c r="G197" s="62">
        <f>SUM(G198:G204)</f>
        <v>1553.9</v>
      </c>
      <c r="H197" s="62"/>
      <c r="I197" s="102"/>
      <c r="J197" s="140"/>
      <c r="K197" s="139">
        <f>SUM(K198:K204)</f>
        <v>0</v>
      </c>
      <c r="L197" s="102">
        <f>SUM(L198:L204)</f>
        <v>0</v>
      </c>
      <c r="M197" s="63">
        <f>SUM(M198:M204)</f>
        <v>286</v>
      </c>
      <c r="N197" s="143"/>
      <c r="O197" s="139"/>
      <c r="P197" s="63"/>
      <c r="Q197" s="144"/>
      <c r="R197" s="105">
        <f t="shared" si="55"/>
        <v>286</v>
      </c>
      <c r="S197" s="196">
        <f aca="true" t="shared" si="72" ref="S197:S204">SUM(T197:V197)</f>
        <v>1839.9</v>
      </c>
      <c r="T197" s="64">
        <f t="shared" si="65"/>
        <v>1839.9</v>
      </c>
      <c r="U197" s="64">
        <f t="shared" si="68"/>
        <v>0</v>
      </c>
      <c r="V197" s="132">
        <f t="shared" si="69"/>
        <v>0</v>
      </c>
    </row>
    <row r="198" spans="1:22" s="34" customFormat="1" ht="19.5" customHeight="1">
      <c r="A198" s="5"/>
      <c r="B198" s="79" t="s">
        <v>5</v>
      </c>
      <c r="C198" s="7" t="s">
        <v>161</v>
      </c>
      <c r="D198" s="238" t="s">
        <v>129</v>
      </c>
      <c r="E198" s="273"/>
      <c r="F198" s="61">
        <f t="shared" si="59"/>
        <v>700.4</v>
      </c>
      <c r="G198" s="62">
        <v>700.4</v>
      </c>
      <c r="H198" s="139"/>
      <c r="I198" s="102"/>
      <c r="J198" s="203"/>
      <c r="K198" s="370"/>
      <c r="L198" s="215"/>
      <c r="M198" s="205">
        <v>37</v>
      </c>
      <c r="N198" s="430"/>
      <c r="O198" s="427"/>
      <c r="P198" s="204"/>
      <c r="Q198" s="144"/>
      <c r="R198" s="105">
        <f t="shared" si="55"/>
        <v>37</v>
      </c>
      <c r="S198" s="196">
        <f t="shared" si="72"/>
        <v>737.4</v>
      </c>
      <c r="T198" s="64">
        <f aca="true" t="shared" si="73" ref="T198:T204">SUM(G198+J198+K198+L198+M198)</f>
        <v>737.4</v>
      </c>
      <c r="U198" s="64">
        <f t="shared" si="68"/>
        <v>0</v>
      </c>
      <c r="V198" s="132">
        <f t="shared" si="69"/>
        <v>0</v>
      </c>
    </row>
    <row r="199" spans="1:22" s="34" customFormat="1" ht="19.5" customHeight="1">
      <c r="A199" s="5"/>
      <c r="B199" s="81" t="s">
        <v>6</v>
      </c>
      <c r="C199" s="7" t="s">
        <v>161</v>
      </c>
      <c r="D199" s="238" t="s">
        <v>129</v>
      </c>
      <c r="E199" s="273"/>
      <c r="F199" s="61">
        <f t="shared" si="59"/>
        <v>13.4</v>
      </c>
      <c r="G199" s="62">
        <v>13.4</v>
      </c>
      <c r="H199" s="139"/>
      <c r="I199" s="102"/>
      <c r="J199" s="203"/>
      <c r="K199" s="444"/>
      <c r="L199" s="137"/>
      <c r="M199" s="63"/>
      <c r="N199" s="430"/>
      <c r="O199" s="427"/>
      <c r="P199" s="204"/>
      <c r="Q199" s="144"/>
      <c r="R199" s="105">
        <f t="shared" si="55"/>
        <v>0</v>
      </c>
      <c r="S199" s="196">
        <f t="shared" si="72"/>
        <v>13.4</v>
      </c>
      <c r="T199" s="64">
        <f t="shared" si="73"/>
        <v>13.4</v>
      </c>
      <c r="U199" s="64">
        <f t="shared" si="68"/>
        <v>0</v>
      </c>
      <c r="V199" s="132">
        <f t="shared" si="69"/>
        <v>0</v>
      </c>
    </row>
    <row r="200" spans="1:22" s="34" customFormat="1" ht="18.75" customHeight="1">
      <c r="A200" s="5"/>
      <c r="B200" s="79" t="s">
        <v>347</v>
      </c>
      <c r="C200" s="7" t="s">
        <v>161</v>
      </c>
      <c r="D200" s="238" t="s">
        <v>129</v>
      </c>
      <c r="E200" s="273"/>
      <c r="F200" s="61">
        <f t="shared" si="59"/>
        <v>10</v>
      </c>
      <c r="G200" s="62">
        <v>10</v>
      </c>
      <c r="H200" s="139"/>
      <c r="I200" s="102"/>
      <c r="J200" s="203"/>
      <c r="K200" s="444"/>
      <c r="L200" s="137"/>
      <c r="M200" s="63"/>
      <c r="N200" s="430"/>
      <c r="O200" s="427"/>
      <c r="P200" s="204"/>
      <c r="Q200" s="144"/>
      <c r="R200" s="105"/>
      <c r="S200" s="196">
        <f t="shared" si="72"/>
        <v>10</v>
      </c>
      <c r="T200" s="64">
        <f t="shared" si="73"/>
        <v>10</v>
      </c>
      <c r="U200" s="64">
        <f t="shared" si="68"/>
        <v>0</v>
      </c>
      <c r="V200" s="132">
        <f t="shared" si="69"/>
        <v>0</v>
      </c>
    </row>
    <row r="201" spans="1:22" s="34" customFormat="1" ht="20.25" customHeight="1">
      <c r="A201" s="5"/>
      <c r="B201" s="79" t="s">
        <v>348</v>
      </c>
      <c r="C201" s="7" t="s">
        <v>161</v>
      </c>
      <c r="D201" s="238" t="s">
        <v>129</v>
      </c>
      <c r="E201" s="273"/>
      <c r="F201" s="61">
        <f t="shared" si="59"/>
        <v>13</v>
      </c>
      <c r="G201" s="62">
        <v>13</v>
      </c>
      <c r="H201" s="139"/>
      <c r="I201" s="102"/>
      <c r="J201" s="203"/>
      <c r="K201" s="444"/>
      <c r="L201" s="137"/>
      <c r="M201" s="63"/>
      <c r="N201" s="430"/>
      <c r="O201" s="427"/>
      <c r="P201" s="204"/>
      <c r="Q201" s="144"/>
      <c r="R201" s="105"/>
      <c r="S201" s="196">
        <f t="shared" si="72"/>
        <v>13</v>
      </c>
      <c r="T201" s="64">
        <f t="shared" si="73"/>
        <v>13</v>
      </c>
      <c r="U201" s="64">
        <f t="shared" si="68"/>
        <v>0</v>
      </c>
      <c r="V201" s="132">
        <f t="shared" si="69"/>
        <v>0</v>
      </c>
    </row>
    <row r="202" spans="1:22" s="34" customFormat="1" ht="20.25" customHeight="1">
      <c r="A202" s="5"/>
      <c r="B202" s="79" t="s">
        <v>232</v>
      </c>
      <c r="C202" s="7" t="s">
        <v>161</v>
      </c>
      <c r="D202" s="238" t="s">
        <v>129</v>
      </c>
      <c r="E202" s="273"/>
      <c r="F202" s="61">
        <f t="shared" si="59"/>
        <v>14.1</v>
      </c>
      <c r="G202" s="62">
        <v>14.1</v>
      </c>
      <c r="H202" s="139"/>
      <c r="I202" s="102"/>
      <c r="J202" s="203"/>
      <c r="K202" s="444"/>
      <c r="L202" s="137"/>
      <c r="M202" s="63"/>
      <c r="N202" s="430"/>
      <c r="O202" s="427"/>
      <c r="P202" s="204"/>
      <c r="Q202" s="144"/>
      <c r="R202" s="105"/>
      <c r="S202" s="196">
        <f>SUM(T202:V202)</f>
        <v>14.1</v>
      </c>
      <c r="T202" s="64">
        <f>SUM(G202+J202+K202+L202+M202)</f>
        <v>14.1</v>
      </c>
      <c r="U202" s="64">
        <f t="shared" si="68"/>
        <v>0</v>
      </c>
      <c r="V202" s="132">
        <f t="shared" si="69"/>
        <v>0</v>
      </c>
    </row>
    <row r="203" spans="1:22" s="34" customFormat="1" ht="19.5" customHeight="1">
      <c r="A203" s="5"/>
      <c r="B203" s="79" t="s">
        <v>233</v>
      </c>
      <c r="C203" s="7" t="s">
        <v>161</v>
      </c>
      <c r="D203" s="238" t="s">
        <v>129</v>
      </c>
      <c r="E203" s="273"/>
      <c r="F203" s="61">
        <f t="shared" si="59"/>
        <v>21.3</v>
      </c>
      <c r="G203" s="62">
        <v>21.3</v>
      </c>
      <c r="H203" s="139"/>
      <c r="I203" s="102"/>
      <c r="J203" s="203"/>
      <c r="K203" s="444"/>
      <c r="L203" s="137"/>
      <c r="M203" s="63"/>
      <c r="N203" s="430"/>
      <c r="O203" s="427"/>
      <c r="P203" s="204"/>
      <c r="Q203" s="144"/>
      <c r="R203" s="105"/>
      <c r="S203" s="196">
        <f>SUM(T203:V203)</f>
        <v>21.3</v>
      </c>
      <c r="T203" s="64">
        <f>SUM(G203+J203+K203+L203+M203)</f>
        <v>21.3</v>
      </c>
      <c r="U203" s="64">
        <f t="shared" si="68"/>
        <v>0</v>
      </c>
      <c r="V203" s="132">
        <f t="shared" si="69"/>
        <v>0</v>
      </c>
    </row>
    <row r="204" spans="1:22" s="34" customFormat="1" ht="20.25" customHeight="1">
      <c r="A204" s="5"/>
      <c r="B204" s="79" t="s">
        <v>7</v>
      </c>
      <c r="C204" s="7" t="s">
        <v>161</v>
      </c>
      <c r="D204" s="238" t="s">
        <v>129</v>
      </c>
      <c r="E204" s="273"/>
      <c r="F204" s="61">
        <f>SUM(G204:I204)</f>
        <v>781.7</v>
      </c>
      <c r="G204" s="62">
        <v>781.7</v>
      </c>
      <c r="H204" s="62"/>
      <c r="I204" s="102"/>
      <c r="J204" s="203"/>
      <c r="K204" s="444"/>
      <c r="L204" s="137"/>
      <c r="M204" s="63">
        <v>249</v>
      </c>
      <c r="N204" s="430"/>
      <c r="O204" s="427"/>
      <c r="P204" s="204"/>
      <c r="Q204" s="144"/>
      <c r="R204" s="105">
        <f t="shared" si="55"/>
        <v>249</v>
      </c>
      <c r="S204" s="196">
        <f t="shared" si="72"/>
        <v>1030.7</v>
      </c>
      <c r="T204" s="64">
        <f t="shared" si="73"/>
        <v>1030.7</v>
      </c>
      <c r="U204" s="64">
        <f t="shared" si="68"/>
        <v>0</v>
      </c>
      <c r="V204" s="132">
        <f t="shared" si="69"/>
        <v>0</v>
      </c>
    </row>
    <row r="205" spans="1:22" s="34" customFormat="1" ht="42" customHeight="1">
      <c r="A205" s="5"/>
      <c r="B205" s="79" t="s">
        <v>341</v>
      </c>
      <c r="C205" s="7" t="s">
        <v>161</v>
      </c>
      <c r="D205" s="238" t="s">
        <v>129</v>
      </c>
      <c r="E205" s="273"/>
      <c r="F205" s="61">
        <f>SUM(G205:I205)</f>
        <v>150</v>
      </c>
      <c r="G205" s="62"/>
      <c r="H205" s="62">
        <v>150</v>
      </c>
      <c r="I205" s="102"/>
      <c r="J205" s="203"/>
      <c r="K205" s="444"/>
      <c r="L205" s="137"/>
      <c r="M205" s="204"/>
      <c r="N205" s="430"/>
      <c r="O205" s="427"/>
      <c r="P205" s="204"/>
      <c r="Q205" s="144"/>
      <c r="R205" s="105"/>
      <c r="S205" s="196">
        <f>SUM(T205:V205)</f>
        <v>150</v>
      </c>
      <c r="T205" s="64">
        <f aca="true" t="shared" si="74" ref="T205:T215">SUM(G205+J205+K205+L205+M205)</f>
        <v>0</v>
      </c>
      <c r="U205" s="64">
        <f aca="true" t="shared" si="75" ref="U205:U214">SUM(H205+N205+O205+P205)</f>
        <v>150</v>
      </c>
      <c r="V205" s="132">
        <f t="shared" si="69"/>
        <v>0</v>
      </c>
    </row>
    <row r="206" spans="1:22" s="34" customFormat="1" ht="21.75" customHeight="1">
      <c r="A206" s="5"/>
      <c r="B206" s="79" t="s">
        <v>238</v>
      </c>
      <c r="C206" s="7" t="s">
        <v>161</v>
      </c>
      <c r="D206" s="238" t="s">
        <v>129</v>
      </c>
      <c r="E206" s="273">
        <v>10000</v>
      </c>
      <c r="F206" s="61">
        <f t="shared" si="59"/>
        <v>13242.1</v>
      </c>
      <c r="G206" s="248">
        <v>1111.1</v>
      </c>
      <c r="H206" s="62">
        <v>12131</v>
      </c>
      <c r="I206" s="102"/>
      <c r="J206" s="203"/>
      <c r="K206" s="444"/>
      <c r="L206" s="137"/>
      <c r="M206" s="204"/>
      <c r="N206" s="430"/>
      <c r="O206" s="427"/>
      <c r="P206" s="204"/>
      <c r="Q206" s="144"/>
      <c r="R206" s="105">
        <f t="shared" si="55"/>
        <v>0</v>
      </c>
      <c r="S206" s="196">
        <f t="shared" si="56"/>
        <v>13242.1</v>
      </c>
      <c r="T206" s="64">
        <f t="shared" si="74"/>
        <v>1111.1</v>
      </c>
      <c r="U206" s="64">
        <f t="shared" si="75"/>
        <v>12131</v>
      </c>
      <c r="V206" s="132">
        <f aca="true" t="shared" si="76" ref="V206:V214">SUM(I206+Q206)</f>
        <v>0</v>
      </c>
    </row>
    <row r="207" spans="1:22" s="4" customFormat="1" ht="18.75" customHeight="1">
      <c r="A207" s="36" t="s">
        <v>88</v>
      </c>
      <c r="B207" s="154" t="s">
        <v>292</v>
      </c>
      <c r="C207" s="184" t="s">
        <v>161</v>
      </c>
      <c r="D207" s="241" t="s">
        <v>134</v>
      </c>
      <c r="E207" s="274">
        <f>SUM(E208)</f>
        <v>100</v>
      </c>
      <c r="F207" s="165">
        <f t="shared" si="59"/>
        <v>139.8</v>
      </c>
      <c r="G207" s="72">
        <f>SUM(G208)</f>
        <v>139.8</v>
      </c>
      <c r="H207" s="72">
        <f>SUM(H208)</f>
        <v>0</v>
      </c>
      <c r="I207" s="106">
        <f>SUM(I208)</f>
        <v>0</v>
      </c>
      <c r="J207" s="445">
        <f aca="true" t="shared" si="77" ref="J207:Q207">SUM(J208)</f>
        <v>0</v>
      </c>
      <c r="K207" s="147">
        <f t="shared" si="77"/>
        <v>0</v>
      </c>
      <c r="L207" s="106">
        <f t="shared" si="77"/>
        <v>40.2</v>
      </c>
      <c r="M207" s="73">
        <f t="shared" si="77"/>
        <v>0</v>
      </c>
      <c r="N207" s="414">
        <f t="shared" si="77"/>
        <v>0</v>
      </c>
      <c r="O207" s="146">
        <f t="shared" si="77"/>
        <v>0</v>
      </c>
      <c r="P207" s="73">
        <f t="shared" si="77"/>
        <v>0</v>
      </c>
      <c r="Q207" s="146">
        <f t="shared" si="77"/>
        <v>0</v>
      </c>
      <c r="R207" s="159">
        <f t="shared" si="55"/>
        <v>40.2</v>
      </c>
      <c r="S207" s="221">
        <f t="shared" si="56"/>
        <v>180</v>
      </c>
      <c r="T207" s="160">
        <f t="shared" si="74"/>
        <v>180</v>
      </c>
      <c r="U207" s="160">
        <f t="shared" si="75"/>
        <v>0</v>
      </c>
      <c r="V207" s="222">
        <f t="shared" si="76"/>
        <v>0</v>
      </c>
    </row>
    <row r="208" spans="1:22" s="15" customFormat="1" ht="21" customHeight="1">
      <c r="A208" s="12"/>
      <c r="B208" s="79" t="s">
        <v>174</v>
      </c>
      <c r="C208" s="7" t="s">
        <v>161</v>
      </c>
      <c r="D208" s="238" t="s">
        <v>134</v>
      </c>
      <c r="E208" s="273">
        <v>100</v>
      </c>
      <c r="F208" s="61">
        <f t="shared" si="59"/>
        <v>139.8</v>
      </c>
      <c r="G208" s="74">
        <v>139.8</v>
      </c>
      <c r="H208" s="74"/>
      <c r="I208" s="145"/>
      <c r="J208" s="59"/>
      <c r="K208" s="394"/>
      <c r="L208" s="138">
        <v>40.2</v>
      </c>
      <c r="M208" s="207"/>
      <c r="N208" s="424"/>
      <c r="O208" s="254"/>
      <c r="P208" s="207"/>
      <c r="Q208" s="54"/>
      <c r="R208" s="121">
        <f t="shared" si="55"/>
        <v>40.2</v>
      </c>
      <c r="S208" s="196">
        <f t="shared" si="56"/>
        <v>180</v>
      </c>
      <c r="T208" s="64">
        <f t="shared" si="74"/>
        <v>180</v>
      </c>
      <c r="U208" s="64">
        <f t="shared" si="75"/>
        <v>0</v>
      </c>
      <c r="V208" s="132">
        <f t="shared" si="76"/>
        <v>0</v>
      </c>
    </row>
    <row r="209" spans="1:22" s="8" customFormat="1" ht="21.75" customHeight="1">
      <c r="A209" s="12" t="s">
        <v>291</v>
      </c>
      <c r="B209" s="154" t="s">
        <v>89</v>
      </c>
      <c r="C209" s="184" t="s">
        <v>161</v>
      </c>
      <c r="D209" s="241" t="s">
        <v>138</v>
      </c>
      <c r="E209" s="274">
        <f>SUM(E210)</f>
        <v>4917</v>
      </c>
      <c r="F209" s="165">
        <f t="shared" si="59"/>
        <v>5414.2</v>
      </c>
      <c r="G209" s="72">
        <f>SUM(G210)</f>
        <v>4137</v>
      </c>
      <c r="H209" s="72">
        <f>SUM(H210)</f>
        <v>0</v>
      </c>
      <c r="I209" s="106">
        <f>SUM(I210)</f>
        <v>1277.2</v>
      </c>
      <c r="J209" s="445">
        <f aca="true" t="shared" si="78" ref="J209:R209">SUM(J210)</f>
        <v>0</v>
      </c>
      <c r="K209" s="147">
        <f t="shared" si="78"/>
        <v>0</v>
      </c>
      <c r="L209" s="106">
        <f t="shared" si="78"/>
        <v>440.8</v>
      </c>
      <c r="M209" s="73">
        <f t="shared" si="78"/>
        <v>0</v>
      </c>
      <c r="N209" s="414">
        <f t="shared" si="78"/>
        <v>0</v>
      </c>
      <c r="O209" s="146">
        <f t="shared" si="78"/>
        <v>0</v>
      </c>
      <c r="P209" s="73">
        <f t="shared" si="78"/>
        <v>0</v>
      </c>
      <c r="Q209" s="147">
        <f t="shared" si="78"/>
        <v>0</v>
      </c>
      <c r="R209" s="107">
        <f t="shared" si="78"/>
        <v>440.8</v>
      </c>
      <c r="S209" s="221">
        <f t="shared" si="56"/>
        <v>5855</v>
      </c>
      <c r="T209" s="160">
        <f t="shared" si="74"/>
        <v>4577.8</v>
      </c>
      <c r="U209" s="160">
        <f t="shared" si="75"/>
        <v>0</v>
      </c>
      <c r="V209" s="222">
        <f t="shared" si="76"/>
        <v>1277.2</v>
      </c>
    </row>
    <row r="210" spans="1:22" s="8" customFormat="1" ht="22.5" customHeight="1">
      <c r="A210" s="39"/>
      <c r="B210" s="79" t="s">
        <v>262</v>
      </c>
      <c r="C210" s="7" t="s">
        <v>161</v>
      </c>
      <c r="D210" s="238" t="s">
        <v>138</v>
      </c>
      <c r="E210" s="273">
        <v>4917</v>
      </c>
      <c r="F210" s="61">
        <f t="shared" si="59"/>
        <v>5414.2</v>
      </c>
      <c r="G210" s="74">
        <v>4137</v>
      </c>
      <c r="H210" s="74"/>
      <c r="I210" s="145">
        <v>1277.2</v>
      </c>
      <c r="J210" s="140"/>
      <c r="K210" s="144"/>
      <c r="L210" s="102">
        <v>440.8</v>
      </c>
      <c r="M210" s="63"/>
      <c r="N210" s="143"/>
      <c r="O210" s="139"/>
      <c r="P210" s="63"/>
      <c r="Q210" s="144"/>
      <c r="R210" s="105">
        <f t="shared" si="55"/>
        <v>440.8</v>
      </c>
      <c r="S210" s="196">
        <f t="shared" si="56"/>
        <v>5855</v>
      </c>
      <c r="T210" s="64">
        <f t="shared" si="74"/>
        <v>4577.8</v>
      </c>
      <c r="U210" s="64">
        <f t="shared" si="75"/>
        <v>0</v>
      </c>
      <c r="V210" s="132">
        <f t="shared" si="76"/>
        <v>1277.2</v>
      </c>
    </row>
    <row r="211" spans="1:22" s="8" customFormat="1" ht="23.25" customHeight="1">
      <c r="A211" s="18" t="s">
        <v>335</v>
      </c>
      <c r="B211" s="154" t="s">
        <v>263</v>
      </c>
      <c r="C211" s="184" t="s">
        <v>158</v>
      </c>
      <c r="D211" s="241" t="s">
        <v>130</v>
      </c>
      <c r="E211" s="274">
        <f>SUM(E212+E216+E219+E223+E230)</f>
        <v>666384.3</v>
      </c>
      <c r="F211" s="165">
        <f t="shared" si="59"/>
        <v>671184.3</v>
      </c>
      <c r="G211" s="168">
        <f aca="true" t="shared" si="79" ref="G211:Q211">SUM(G212+G216+G219+G223+G230)</f>
        <v>589927.3</v>
      </c>
      <c r="H211" s="166">
        <f t="shared" si="79"/>
        <v>39106</v>
      </c>
      <c r="I211" s="193">
        <f t="shared" si="79"/>
        <v>42151.00000000001</v>
      </c>
      <c r="J211" s="165">
        <f t="shared" si="79"/>
        <v>0</v>
      </c>
      <c r="K211" s="193">
        <f t="shared" si="79"/>
        <v>0</v>
      </c>
      <c r="L211" s="168">
        <f t="shared" si="79"/>
        <v>18840.399999999998</v>
      </c>
      <c r="M211" s="167">
        <f t="shared" si="79"/>
        <v>3000</v>
      </c>
      <c r="N211" s="183">
        <f t="shared" si="79"/>
        <v>0</v>
      </c>
      <c r="O211" s="169">
        <f t="shared" si="79"/>
        <v>0</v>
      </c>
      <c r="P211" s="167">
        <f t="shared" si="79"/>
        <v>0</v>
      </c>
      <c r="Q211" s="169">
        <f t="shared" si="79"/>
        <v>2522.1</v>
      </c>
      <c r="R211" s="182">
        <f t="shared" si="55"/>
        <v>24362.499999999996</v>
      </c>
      <c r="S211" s="221">
        <f t="shared" si="56"/>
        <v>695546.8</v>
      </c>
      <c r="T211" s="160">
        <f t="shared" si="74"/>
        <v>611767.7000000001</v>
      </c>
      <c r="U211" s="160">
        <f t="shared" si="75"/>
        <v>39106</v>
      </c>
      <c r="V211" s="222">
        <f t="shared" si="76"/>
        <v>44673.100000000006</v>
      </c>
    </row>
    <row r="212" spans="1:22" s="8" customFormat="1" ht="18" customHeight="1">
      <c r="A212" s="12" t="s">
        <v>90</v>
      </c>
      <c r="B212" s="154" t="s">
        <v>17</v>
      </c>
      <c r="C212" s="184" t="s">
        <v>158</v>
      </c>
      <c r="D212" s="241" t="s">
        <v>129</v>
      </c>
      <c r="E212" s="274">
        <f>SUM(E214+E213)</f>
        <v>537083.8</v>
      </c>
      <c r="F212" s="165">
        <f t="shared" si="59"/>
        <v>539051.6000000001</v>
      </c>
      <c r="G212" s="166">
        <f>SUM(G213+G214)</f>
        <v>493713.9</v>
      </c>
      <c r="H212" s="166">
        <f aca="true" t="shared" si="80" ref="H212:Q212">SUM(H213+H214)</f>
        <v>11590.9</v>
      </c>
      <c r="I212" s="168">
        <f t="shared" si="80"/>
        <v>33746.8</v>
      </c>
      <c r="J212" s="165">
        <f t="shared" si="80"/>
        <v>0</v>
      </c>
      <c r="K212" s="193">
        <f t="shared" si="80"/>
        <v>0</v>
      </c>
      <c r="L212" s="168">
        <f t="shared" si="80"/>
        <v>15243</v>
      </c>
      <c r="M212" s="167">
        <f>SUM(M213+M214+M215)</f>
        <v>3000</v>
      </c>
      <c r="N212" s="183">
        <f t="shared" si="80"/>
        <v>0</v>
      </c>
      <c r="O212" s="169">
        <f t="shared" si="80"/>
        <v>0</v>
      </c>
      <c r="P212" s="167">
        <f t="shared" si="80"/>
        <v>0</v>
      </c>
      <c r="Q212" s="193">
        <f t="shared" si="80"/>
        <v>0</v>
      </c>
      <c r="R212" s="187">
        <f>SUM(R213+R214+R215)</f>
        <v>18243</v>
      </c>
      <c r="S212" s="221">
        <f t="shared" si="56"/>
        <v>557294.6000000001</v>
      </c>
      <c r="T212" s="160">
        <f>SUM(G212+J212+K212+L212+M212)</f>
        <v>511956.9</v>
      </c>
      <c r="U212" s="160">
        <f t="shared" si="75"/>
        <v>11590.9</v>
      </c>
      <c r="V212" s="222">
        <f t="shared" si="76"/>
        <v>33746.8</v>
      </c>
    </row>
    <row r="213" spans="1:22" s="8" customFormat="1" ht="23.25" customHeight="1">
      <c r="A213" s="5"/>
      <c r="B213" s="79" t="s">
        <v>264</v>
      </c>
      <c r="C213" s="7" t="s">
        <v>158</v>
      </c>
      <c r="D213" s="238" t="s">
        <v>129</v>
      </c>
      <c r="E213" s="273">
        <v>481300.8</v>
      </c>
      <c r="F213" s="61">
        <f t="shared" si="59"/>
        <v>483220.60000000003</v>
      </c>
      <c r="G213" s="74">
        <v>438780.9</v>
      </c>
      <c r="H213" s="74">
        <v>11590.9</v>
      </c>
      <c r="I213" s="145">
        <v>32848.8</v>
      </c>
      <c r="J213" s="140"/>
      <c r="K213" s="144"/>
      <c r="L213" s="102">
        <v>13786.2</v>
      </c>
      <c r="M213" s="63"/>
      <c r="N213" s="143"/>
      <c r="O213" s="139"/>
      <c r="P213" s="63"/>
      <c r="Q213" s="54"/>
      <c r="R213" s="105">
        <f t="shared" si="55"/>
        <v>13786.2</v>
      </c>
      <c r="S213" s="196">
        <f t="shared" si="56"/>
        <v>497006.80000000005</v>
      </c>
      <c r="T213" s="64">
        <f t="shared" si="74"/>
        <v>452567.10000000003</v>
      </c>
      <c r="U213" s="64">
        <f t="shared" si="75"/>
        <v>11590.9</v>
      </c>
      <c r="V213" s="132">
        <f t="shared" si="76"/>
        <v>32848.8</v>
      </c>
    </row>
    <row r="214" spans="1:22" s="15" customFormat="1" ht="25.5" customHeight="1">
      <c r="A214" s="12"/>
      <c r="B214" s="79" t="s">
        <v>265</v>
      </c>
      <c r="C214" s="7" t="s">
        <v>158</v>
      </c>
      <c r="D214" s="238" t="s">
        <v>129</v>
      </c>
      <c r="E214" s="273">
        <v>55783</v>
      </c>
      <c r="F214" s="61">
        <f t="shared" si="59"/>
        <v>55831</v>
      </c>
      <c r="G214" s="74">
        <v>54933</v>
      </c>
      <c r="H214" s="74"/>
      <c r="I214" s="145">
        <v>898</v>
      </c>
      <c r="J214" s="61"/>
      <c r="K214" s="54"/>
      <c r="L214" s="102">
        <v>1456.8</v>
      </c>
      <c r="M214" s="63"/>
      <c r="N214" s="425"/>
      <c r="O214" s="86"/>
      <c r="P214" s="67"/>
      <c r="Q214" s="54"/>
      <c r="R214" s="122">
        <f t="shared" si="55"/>
        <v>1456.8</v>
      </c>
      <c r="S214" s="196">
        <f t="shared" si="56"/>
        <v>57287.8</v>
      </c>
      <c r="T214" s="64">
        <f t="shared" si="74"/>
        <v>56389.8</v>
      </c>
      <c r="U214" s="64">
        <f t="shared" si="75"/>
        <v>0</v>
      </c>
      <c r="V214" s="132">
        <f t="shared" si="76"/>
        <v>898</v>
      </c>
    </row>
    <row r="215" spans="1:22" s="15" customFormat="1" ht="25.5" customHeight="1">
      <c r="A215" s="12"/>
      <c r="B215" s="79" t="s">
        <v>62</v>
      </c>
      <c r="C215" s="7" t="s">
        <v>158</v>
      </c>
      <c r="D215" s="238" t="s">
        <v>129</v>
      </c>
      <c r="E215" s="273"/>
      <c r="F215" s="61"/>
      <c r="G215" s="74"/>
      <c r="H215" s="74"/>
      <c r="I215" s="145"/>
      <c r="J215" s="61"/>
      <c r="K215" s="54"/>
      <c r="L215" s="102"/>
      <c r="M215" s="63">
        <v>3000</v>
      </c>
      <c r="N215" s="425"/>
      <c r="O215" s="86"/>
      <c r="P215" s="67"/>
      <c r="Q215" s="54"/>
      <c r="R215" s="121">
        <f t="shared" si="55"/>
        <v>3000</v>
      </c>
      <c r="S215" s="196">
        <f t="shared" si="56"/>
        <v>3000</v>
      </c>
      <c r="T215" s="64">
        <f t="shared" si="74"/>
        <v>3000</v>
      </c>
      <c r="U215" s="64"/>
      <c r="V215" s="132"/>
    </row>
    <row r="216" spans="1:22" s="15" customFormat="1" ht="21.75" customHeight="1">
      <c r="A216" s="12" t="s">
        <v>91</v>
      </c>
      <c r="B216" s="154" t="s">
        <v>299</v>
      </c>
      <c r="C216" s="184" t="s">
        <v>158</v>
      </c>
      <c r="D216" s="241" t="s">
        <v>132</v>
      </c>
      <c r="E216" s="274">
        <f>SUM(E217+E218)</f>
        <v>71495.2</v>
      </c>
      <c r="F216" s="165">
        <f t="shared" si="59"/>
        <v>71692</v>
      </c>
      <c r="G216" s="161">
        <f>SUM(G217:G218)</f>
        <v>52561.5</v>
      </c>
      <c r="H216" s="161">
        <f>SUM(H217:H218)</f>
        <v>12433.7</v>
      </c>
      <c r="I216" s="168">
        <f>SUM(I217+I218)</f>
        <v>6696.799999999999</v>
      </c>
      <c r="J216" s="165">
        <f aca="true" t="shared" si="81" ref="J216:Q216">SUM(J217:J218)</f>
        <v>0</v>
      </c>
      <c r="K216" s="193">
        <f t="shared" si="81"/>
        <v>0</v>
      </c>
      <c r="L216" s="168">
        <f t="shared" si="81"/>
        <v>1580.8000000000002</v>
      </c>
      <c r="M216" s="167">
        <f t="shared" si="81"/>
        <v>0</v>
      </c>
      <c r="N216" s="183">
        <f t="shared" si="81"/>
        <v>0</v>
      </c>
      <c r="O216" s="169">
        <f t="shared" si="81"/>
        <v>0</v>
      </c>
      <c r="P216" s="167">
        <f t="shared" si="81"/>
        <v>0</v>
      </c>
      <c r="Q216" s="193">
        <f t="shared" si="81"/>
        <v>2500</v>
      </c>
      <c r="R216" s="187">
        <f>SUM(R217+R218)</f>
        <v>4080.7999999999997</v>
      </c>
      <c r="S216" s="221">
        <f t="shared" si="56"/>
        <v>75772.8</v>
      </c>
      <c r="T216" s="160">
        <f aca="true" t="shared" si="82" ref="T216:T240">SUM(G216+J216+K216+L216+M216)</f>
        <v>54142.3</v>
      </c>
      <c r="U216" s="160">
        <f aca="true" t="shared" si="83" ref="U216:U240">SUM(H216+N216+O216+P216)</f>
        <v>12433.7</v>
      </c>
      <c r="V216" s="222">
        <f aca="true" t="shared" si="84" ref="V216:V240">SUM(I216+Q216)</f>
        <v>9196.8</v>
      </c>
    </row>
    <row r="217" spans="1:22" s="8" customFormat="1" ht="21.75" customHeight="1">
      <c r="A217" s="5"/>
      <c r="B217" s="79" t="s">
        <v>266</v>
      </c>
      <c r="C217" s="7" t="s">
        <v>158</v>
      </c>
      <c r="D217" s="238" t="s">
        <v>132</v>
      </c>
      <c r="E217" s="273">
        <v>41905.4</v>
      </c>
      <c r="F217" s="61">
        <f t="shared" si="59"/>
        <v>42087.3</v>
      </c>
      <c r="G217" s="74">
        <v>24471.7</v>
      </c>
      <c r="H217" s="74">
        <v>12433.7</v>
      </c>
      <c r="I217" s="145">
        <v>5181.9</v>
      </c>
      <c r="J217" s="140"/>
      <c r="K217" s="144"/>
      <c r="L217" s="102">
        <v>959.7</v>
      </c>
      <c r="M217" s="63"/>
      <c r="N217" s="143"/>
      <c r="O217" s="139"/>
      <c r="P217" s="63"/>
      <c r="Q217" s="54">
        <v>2500</v>
      </c>
      <c r="R217" s="122">
        <f t="shared" si="55"/>
        <v>3459.7</v>
      </c>
      <c r="S217" s="196">
        <f t="shared" si="56"/>
        <v>45547.00000000001</v>
      </c>
      <c r="T217" s="64">
        <f t="shared" si="82"/>
        <v>25431.4</v>
      </c>
      <c r="U217" s="64">
        <f t="shared" si="83"/>
        <v>12433.7</v>
      </c>
      <c r="V217" s="132">
        <f>SUM(I217+Q217)</f>
        <v>7681.9</v>
      </c>
    </row>
    <row r="218" spans="1:22" s="8" customFormat="1" ht="23.25" customHeight="1">
      <c r="A218" s="5"/>
      <c r="B218" s="79" t="s">
        <v>267</v>
      </c>
      <c r="C218" s="7" t="s">
        <v>158</v>
      </c>
      <c r="D218" s="238" t="s">
        <v>132</v>
      </c>
      <c r="E218" s="273">
        <v>29589.8</v>
      </c>
      <c r="F218" s="61">
        <f t="shared" si="59"/>
        <v>29604.7</v>
      </c>
      <c r="G218" s="74">
        <v>28089.8</v>
      </c>
      <c r="H218" s="74"/>
      <c r="I218" s="145">
        <v>1514.9</v>
      </c>
      <c r="J218" s="203"/>
      <c r="K218" s="144"/>
      <c r="L218" s="102">
        <v>621.1</v>
      </c>
      <c r="M218" s="63"/>
      <c r="N218" s="430"/>
      <c r="O218" s="427"/>
      <c r="P218" s="204"/>
      <c r="Q218" s="54"/>
      <c r="R218" s="105">
        <f t="shared" si="55"/>
        <v>621.1</v>
      </c>
      <c r="S218" s="196">
        <f t="shared" si="56"/>
        <v>30225.8</v>
      </c>
      <c r="T218" s="64">
        <f t="shared" si="82"/>
        <v>28710.899999999998</v>
      </c>
      <c r="U218" s="64">
        <f t="shared" si="83"/>
        <v>0</v>
      </c>
      <c r="V218" s="132">
        <f t="shared" si="84"/>
        <v>1514.9</v>
      </c>
    </row>
    <row r="219" spans="1:22" s="15" customFormat="1" ht="21" customHeight="1">
      <c r="A219" s="12" t="s">
        <v>93</v>
      </c>
      <c r="B219" s="154" t="s">
        <v>21</v>
      </c>
      <c r="C219" s="184" t="s">
        <v>158</v>
      </c>
      <c r="D219" s="241" t="s">
        <v>138</v>
      </c>
      <c r="E219" s="274">
        <f>SUM(E220+E221+E222)</f>
        <v>5781</v>
      </c>
      <c r="F219" s="165">
        <f>SUM(F221:F222)</f>
        <v>5781</v>
      </c>
      <c r="G219" s="166">
        <f>SUM(G221:G222)</f>
        <v>0</v>
      </c>
      <c r="H219" s="166">
        <f>SUM(H221:H222)</f>
        <v>5781</v>
      </c>
      <c r="I219" s="168">
        <f>SUM(I221:I222)</f>
        <v>0</v>
      </c>
      <c r="J219" s="165">
        <f aca="true" t="shared" si="85" ref="J219:Q219">SUM(J221:J222)</f>
        <v>0</v>
      </c>
      <c r="K219" s="193">
        <f t="shared" si="85"/>
        <v>0</v>
      </c>
      <c r="L219" s="168">
        <f t="shared" si="85"/>
        <v>0</v>
      </c>
      <c r="M219" s="167">
        <f t="shared" si="85"/>
        <v>0</v>
      </c>
      <c r="N219" s="183">
        <f t="shared" si="85"/>
        <v>0</v>
      </c>
      <c r="O219" s="169">
        <f t="shared" si="85"/>
        <v>0</v>
      </c>
      <c r="P219" s="167">
        <f t="shared" si="85"/>
        <v>0</v>
      </c>
      <c r="Q219" s="169">
        <f t="shared" si="85"/>
        <v>0</v>
      </c>
      <c r="R219" s="159">
        <f t="shared" si="55"/>
        <v>0</v>
      </c>
      <c r="S219" s="221">
        <f t="shared" si="56"/>
        <v>5781</v>
      </c>
      <c r="T219" s="160">
        <f t="shared" si="82"/>
        <v>0</v>
      </c>
      <c r="U219" s="160">
        <f t="shared" si="83"/>
        <v>5781</v>
      </c>
      <c r="V219" s="222">
        <f t="shared" si="84"/>
        <v>0</v>
      </c>
    </row>
    <row r="220" spans="1:22" s="8" customFormat="1" ht="37.5" customHeight="1">
      <c r="A220" s="39"/>
      <c r="B220" s="79" t="s">
        <v>38</v>
      </c>
      <c r="C220" s="7" t="s">
        <v>158</v>
      </c>
      <c r="D220" s="238" t="s">
        <v>138</v>
      </c>
      <c r="E220" s="273"/>
      <c r="F220" s="61"/>
      <c r="G220" s="62"/>
      <c r="H220" s="62"/>
      <c r="I220" s="102"/>
      <c r="J220" s="87"/>
      <c r="K220" s="144"/>
      <c r="L220" s="102"/>
      <c r="M220" s="63"/>
      <c r="N220" s="431"/>
      <c r="O220" s="428"/>
      <c r="P220" s="205"/>
      <c r="Q220" s="144"/>
      <c r="R220" s="105">
        <f t="shared" si="55"/>
        <v>0</v>
      </c>
      <c r="S220" s="196">
        <f t="shared" si="56"/>
        <v>0</v>
      </c>
      <c r="T220" s="64">
        <f t="shared" si="82"/>
        <v>0</v>
      </c>
      <c r="U220" s="64">
        <f t="shared" si="83"/>
        <v>0</v>
      </c>
      <c r="V220" s="132">
        <f t="shared" si="84"/>
        <v>0</v>
      </c>
    </row>
    <row r="221" spans="1:22" s="8" customFormat="1" ht="19.5" customHeight="1">
      <c r="A221" s="39"/>
      <c r="B221" s="79" t="s">
        <v>94</v>
      </c>
      <c r="C221" s="7" t="s">
        <v>158</v>
      </c>
      <c r="D221" s="238" t="s">
        <v>138</v>
      </c>
      <c r="E221" s="273">
        <v>4659</v>
      </c>
      <c r="F221" s="61">
        <f t="shared" si="59"/>
        <v>4659</v>
      </c>
      <c r="G221" s="62"/>
      <c r="H221" s="62">
        <v>4659</v>
      </c>
      <c r="I221" s="102"/>
      <c r="J221" s="140"/>
      <c r="K221" s="144"/>
      <c r="L221" s="102"/>
      <c r="M221" s="63"/>
      <c r="N221" s="143"/>
      <c r="O221" s="139"/>
      <c r="P221" s="63"/>
      <c r="Q221" s="144"/>
      <c r="R221" s="105">
        <f t="shared" si="55"/>
        <v>0</v>
      </c>
      <c r="S221" s="196">
        <f t="shared" si="56"/>
        <v>4659</v>
      </c>
      <c r="T221" s="64">
        <f t="shared" si="82"/>
        <v>0</v>
      </c>
      <c r="U221" s="64">
        <f t="shared" si="83"/>
        <v>4659</v>
      </c>
      <c r="V221" s="132">
        <f t="shared" si="84"/>
        <v>0</v>
      </c>
    </row>
    <row r="222" spans="1:22" s="8" customFormat="1" ht="21.75" customHeight="1">
      <c r="A222" s="39"/>
      <c r="B222" s="79" t="s">
        <v>95</v>
      </c>
      <c r="C222" s="7" t="s">
        <v>158</v>
      </c>
      <c r="D222" s="238" t="s">
        <v>138</v>
      </c>
      <c r="E222" s="273">
        <v>1122</v>
      </c>
      <c r="F222" s="61">
        <f t="shared" si="59"/>
        <v>1122</v>
      </c>
      <c r="G222" s="62"/>
      <c r="H222" s="62">
        <v>1122</v>
      </c>
      <c r="I222" s="102"/>
      <c r="J222" s="140"/>
      <c r="K222" s="144"/>
      <c r="L222" s="102"/>
      <c r="M222" s="63"/>
      <c r="N222" s="143"/>
      <c r="O222" s="139"/>
      <c r="P222" s="63"/>
      <c r="Q222" s="144"/>
      <c r="R222" s="105">
        <f t="shared" si="55"/>
        <v>0</v>
      </c>
      <c r="S222" s="196">
        <f t="shared" si="56"/>
        <v>1122</v>
      </c>
      <c r="T222" s="64">
        <f t="shared" si="82"/>
        <v>0</v>
      </c>
      <c r="U222" s="64">
        <f t="shared" si="83"/>
        <v>1122</v>
      </c>
      <c r="V222" s="132">
        <f t="shared" si="84"/>
        <v>0</v>
      </c>
    </row>
    <row r="223" spans="1:22" s="15" customFormat="1" ht="25.5" customHeight="1">
      <c r="A223" s="18" t="s">
        <v>96</v>
      </c>
      <c r="B223" s="154" t="s">
        <v>20</v>
      </c>
      <c r="C223" s="184" t="s">
        <v>158</v>
      </c>
      <c r="D223" s="241" t="s">
        <v>275</v>
      </c>
      <c r="E223" s="274">
        <f>SUM(E224)</f>
        <v>7700</v>
      </c>
      <c r="F223" s="194">
        <f>SUM(F224)</f>
        <v>8556</v>
      </c>
      <c r="G223" s="166">
        <f aca="true" t="shared" si="86" ref="G223:V223">SUM(G224)</f>
        <v>855.6</v>
      </c>
      <c r="H223" s="166">
        <f t="shared" si="86"/>
        <v>7700.4</v>
      </c>
      <c r="I223" s="193">
        <f t="shared" si="86"/>
        <v>0</v>
      </c>
      <c r="J223" s="165">
        <f t="shared" si="86"/>
        <v>0</v>
      </c>
      <c r="K223" s="193">
        <f t="shared" si="86"/>
        <v>0</v>
      </c>
      <c r="L223" s="168">
        <f t="shared" si="86"/>
        <v>0</v>
      </c>
      <c r="M223" s="167">
        <f t="shared" si="86"/>
        <v>0</v>
      </c>
      <c r="N223" s="183">
        <f t="shared" si="86"/>
        <v>0</v>
      </c>
      <c r="O223" s="169">
        <f t="shared" si="86"/>
        <v>0</v>
      </c>
      <c r="P223" s="167">
        <f t="shared" si="86"/>
        <v>0</v>
      </c>
      <c r="Q223" s="169">
        <f t="shared" si="86"/>
        <v>0</v>
      </c>
      <c r="R223" s="186">
        <f t="shared" si="86"/>
        <v>0</v>
      </c>
      <c r="S223" s="194">
        <f t="shared" si="86"/>
        <v>8556</v>
      </c>
      <c r="T223" s="166">
        <f t="shared" si="86"/>
        <v>855.6</v>
      </c>
      <c r="U223" s="166">
        <f t="shared" si="86"/>
        <v>7700.4</v>
      </c>
      <c r="V223" s="228">
        <f t="shared" si="86"/>
        <v>0</v>
      </c>
    </row>
    <row r="224" spans="1:22" s="15" customFormat="1" ht="20.25" customHeight="1">
      <c r="A224" s="12"/>
      <c r="B224" s="79" t="s">
        <v>239</v>
      </c>
      <c r="C224" s="7" t="s">
        <v>158</v>
      </c>
      <c r="D224" s="245" t="s">
        <v>275</v>
      </c>
      <c r="E224" s="144">
        <v>7700</v>
      </c>
      <c r="F224" s="61">
        <f t="shared" si="59"/>
        <v>8556</v>
      </c>
      <c r="G224" s="124">
        <v>855.6</v>
      </c>
      <c r="H224" s="62">
        <v>7700.4</v>
      </c>
      <c r="I224" s="102"/>
      <c r="J224" s="140"/>
      <c r="K224" s="54"/>
      <c r="L224" s="98"/>
      <c r="M224" s="67"/>
      <c r="N224" s="425"/>
      <c r="O224" s="86"/>
      <c r="P224" s="67"/>
      <c r="Q224" s="54"/>
      <c r="R224" s="122">
        <f t="shared" si="55"/>
        <v>0</v>
      </c>
      <c r="S224" s="131">
        <f t="shared" si="56"/>
        <v>8556</v>
      </c>
      <c r="T224" s="91">
        <f t="shared" si="82"/>
        <v>855.6</v>
      </c>
      <c r="U224" s="91">
        <f t="shared" si="83"/>
        <v>7700.4</v>
      </c>
      <c r="V224" s="132">
        <f t="shared" si="84"/>
        <v>0</v>
      </c>
    </row>
    <row r="225" spans="1:22" s="15" customFormat="1" ht="20.25" customHeight="1" thickBot="1">
      <c r="A225" s="19"/>
      <c r="B225" s="373"/>
      <c r="C225" s="374"/>
      <c r="D225" s="403"/>
      <c r="E225" s="370"/>
      <c r="F225" s="375"/>
      <c r="G225" s="402"/>
      <c r="H225" s="370"/>
      <c r="I225" s="370"/>
      <c r="J225" s="370"/>
      <c r="K225" s="375"/>
      <c r="L225" s="375"/>
      <c r="M225" s="375"/>
      <c r="N225" s="375"/>
      <c r="O225" s="375"/>
      <c r="P225" s="375"/>
      <c r="Q225" s="375"/>
      <c r="R225" s="376"/>
      <c r="S225" s="377"/>
      <c r="T225" s="377"/>
      <c r="U225" s="377"/>
      <c r="V225" s="377"/>
    </row>
    <row r="226" spans="1:22" s="15" customFormat="1" ht="20.25" customHeight="1" thickBot="1">
      <c r="A226" s="639"/>
      <c r="B226" s="642" t="s">
        <v>122</v>
      </c>
      <c r="C226" s="645" t="s">
        <v>76</v>
      </c>
      <c r="D226" s="648" t="s">
        <v>77</v>
      </c>
      <c r="E226" s="630" t="s">
        <v>4</v>
      </c>
      <c r="F226" s="633" t="s">
        <v>235</v>
      </c>
      <c r="G226" s="634"/>
      <c r="H226" s="634"/>
      <c r="I226" s="635"/>
      <c r="J226" s="626" t="s">
        <v>2</v>
      </c>
      <c r="K226" s="627"/>
      <c r="L226" s="627"/>
      <c r="M226" s="627"/>
      <c r="N226" s="627"/>
      <c r="O226" s="627"/>
      <c r="P226" s="627"/>
      <c r="Q226" s="628"/>
      <c r="R226" s="636" t="s">
        <v>223</v>
      </c>
      <c r="S226" s="608" t="s">
        <v>261</v>
      </c>
      <c r="T226" s="609"/>
      <c r="U226" s="609"/>
      <c r="V226" s="610"/>
    </row>
    <row r="227" spans="1:22" s="15" customFormat="1" ht="28.5" customHeight="1" thickBot="1">
      <c r="A227" s="640"/>
      <c r="B227" s="643"/>
      <c r="C227" s="646"/>
      <c r="D227" s="649"/>
      <c r="E227" s="631"/>
      <c r="F227" s="611" t="s">
        <v>125</v>
      </c>
      <c r="G227" s="613" t="s">
        <v>126</v>
      </c>
      <c r="H227" s="613"/>
      <c r="I227" s="614"/>
      <c r="J227" s="605" t="s">
        <v>362</v>
      </c>
      <c r="K227" s="604"/>
      <c r="L227" s="604"/>
      <c r="M227" s="629"/>
      <c r="N227" s="620" t="s">
        <v>61</v>
      </c>
      <c r="O227" s="621"/>
      <c r="P227" s="622"/>
      <c r="Q227" s="615" t="s">
        <v>324</v>
      </c>
      <c r="R227" s="637"/>
      <c r="S227" s="617" t="s">
        <v>125</v>
      </c>
      <c r="T227" s="618" t="s">
        <v>126</v>
      </c>
      <c r="U227" s="618"/>
      <c r="V227" s="619"/>
    </row>
    <row r="228" spans="1:22" s="15" customFormat="1" ht="198.75" customHeight="1" thickBot="1">
      <c r="A228" s="641"/>
      <c r="B228" s="644"/>
      <c r="C228" s="647"/>
      <c r="D228" s="650"/>
      <c r="E228" s="632"/>
      <c r="F228" s="612"/>
      <c r="G228" s="311" t="s">
        <v>322</v>
      </c>
      <c r="H228" s="312" t="s">
        <v>323</v>
      </c>
      <c r="I228" s="313" t="s">
        <v>324</v>
      </c>
      <c r="J228" s="447" t="s">
        <v>403</v>
      </c>
      <c r="K228" s="442"/>
      <c r="L228" s="450" t="s">
        <v>111</v>
      </c>
      <c r="M228" s="448" t="s">
        <v>110</v>
      </c>
      <c r="N228" s="623"/>
      <c r="O228" s="624"/>
      <c r="P228" s="625"/>
      <c r="Q228" s="616"/>
      <c r="R228" s="638"/>
      <c r="S228" s="612"/>
      <c r="T228" s="311" t="s">
        <v>322</v>
      </c>
      <c r="U228" s="312" t="s">
        <v>323</v>
      </c>
      <c r="V228" s="313" t="s">
        <v>324</v>
      </c>
    </row>
    <row r="229" spans="1:22" s="15" customFormat="1" ht="20.25" customHeight="1" thickBot="1">
      <c r="A229" s="303"/>
      <c r="B229" s="304">
        <v>1</v>
      </c>
      <c r="C229" s="305">
        <v>2</v>
      </c>
      <c r="D229" s="306">
        <v>3</v>
      </c>
      <c r="E229" s="304">
        <v>4</v>
      </c>
      <c r="F229" s="305">
        <v>5</v>
      </c>
      <c r="G229" s="307">
        <v>6</v>
      </c>
      <c r="H229" s="307">
        <v>7</v>
      </c>
      <c r="I229" s="309">
        <v>8</v>
      </c>
      <c r="J229" s="384" t="s">
        <v>112</v>
      </c>
      <c r="K229" s="303">
        <v>9</v>
      </c>
      <c r="L229" s="384" t="s">
        <v>112</v>
      </c>
      <c r="M229" s="306">
        <v>9</v>
      </c>
      <c r="N229" s="304">
        <v>10</v>
      </c>
      <c r="O229" s="307">
        <v>12</v>
      </c>
      <c r="P229" s="309">
        <v>12</v>
      </c>
      <c r="Q229" s="304">
        <v>11</v>
      </c>
      <c r="R229" s="304">
        <v>12</v>
      </c>
      <c r="S229" s="305">
        <v>13</v>
      </c>
      <c r="T229" s="307">
        <v>14</v>
      </c>
      <c r="U229" s="307">
        <v>15</v>
      </c>
      <c r="V229" s="309">
        <v>16</v>
      </c>
    </row>
    <row r="230" spans="1:22" s="8" customFormat="1" ht="23.25" customHeight="1">
      <c r="A230" s="12" t="s">
        <v>97</v>
      </c>
      <c r="B230" s="154" t="s">
        <v>301</v>
      </c>
      <c r="C230" s="184" t="s">
        <v>158</v>
      </c>
      <c r="D230" s="235" t="s">
        <v>161</v>
      </c>
      <c r="E230" s="269">
        <f>SUM(E231+E232+E233+E234+E235)</f>
        <v>44324.299999999996</v>
      </c>
      <c r="F230" s="165">
        <f aca="true" t="shared" si="87" ref="F230:F268">SUM(G230:I230)</f>
        <v>46103.7</v>
      </c>
      <c r="G230" s="166">
        <f>SUM(G231:G237)</f>
        <v>42796.299999999996</v>
      </c>
      <c r="H230" s="166">
        <f>SUM(H231:H237)</f>
        <v>1600</v>
      </c>
      <c r="I230" s="167">
        <f>SUM(I231:I237)</f>
        <v>1707.4</v>
      </c>
      <c r="J230" s="194">
        <f aca="true" t="shared" si="88" ref="J230:R230">SUM(J231:J237)</f>
        <v>0</v>
      </c>
      <c r="K230" s="194">
        <f t="shared" si="88"/>
        <v>0</v>
      </c>
      <c r="L230" s="168">
        <f t="shared" si="88"/>
        <v>2016.6000000000001</v>
      </c>
      <c r="M230" s="168">
        <f t="shared" si="88"/>
        <v>0</v>
      </c>
      <c r="N230" s="165">
        <f t="shared" si="88"/>
        <v>0</v>
      </c>
      <c r="O230" s="166">
        <f t="shared" si="88"/>
        <v>0</v>
      </c>
      <c r="P230" s="167">
        <f t="shared" si="88"/>
        <v>0</v>
      </c>
      <c r="Q230" s="183">
        <f t="shared" si="88"/>
        <v>22.1</v>
      </c>
      <c r="R230" s="187">
        <f t="shared" si="88"/>
        <v>2038.7</v>
      </c>
      <c r="S230" s="221">
        <f t="shared" si="56"/>
        <v>48142.399999999994</v>
      </c>
      <c r="T230" s="160">
        <f t="shared" si="82"/>
        <v>44812.899999999994</v>
      </c>
      <c r="U230" s="160">
        <f t="shared" si="83"/>
        <v>1600</v>
      </c>
      <c r="V230" s="222">
        <f t="shared" si="84"/>
        <v>1729.5</v>
      </c>
    </row>
    <row r="231" spans="1:22" s="8" customFormat="1" ht="21.75" customHeight="1">
      <c r="A231" s="5"/>
      <c r="B231" s="79" t="s">
        <v>50</v>
      </c>
      <c r="C231" s="7" t="s">
        <v>158</v>
      </c>
      <c r="D231" s="234" t="s">
        <v>161</v>
      </c>
      <c r="E231" s="264">
        <v>9766.5</v>
      </c>
      <c r="F231" s="61">
        <f t="shared" si="87"/>
        <v>9766.6</v>
      </c>
      <c r="G231" s="62">
        <v>9766.5</v>
      </c>
      <c r="H231" s="62"/>
      <c r="I231" s="63">
        <v>0.1</v>
      </c>
      <c r="J231" s="356"/>
      <c r="K231" s="356"/>
      <c r="L231" s="102">
        <v>509.7</v>
      </c>
      <c r="M231" s="102"/>
      <c r="N231" s="140"/>
      <c r="O231" s="62"/>
      <c r="P231" s="63"/>
      <c r="Q231" s="143">
        <v>22.1</v>
      </c>
      <c r="R231" s="105">
        <f t="shared" si="55"/>
        <v>531.8</v>
      </c>
      <c r="S231" s="196">
        <f t="shared" si="56"/>
        <v>10298.400000000001</v>
      </c>
      <c r="T231" s="64">
        <f t="shared" si="82"/>
        <v>10276.2</v>
      </c>
      <c r="U231" s="64">
        <f t="shared" si="83"/>
        <v>0</v>
      </c>
      <c r="V231" s="132">
        <f t="shared" si="84"/>
        <v>22.200000000000003</v>
      </c>
    </row>
    <row r="232" spans="1:22" s="8" customFormat="1" ht="22.5" customHeight="1">
      <c r="A232" s="5"/>
      <c r="B232" s="79" t="s">
        <v>51</v>
      </c>
      <c r="C232" s="7" t="s">
        <v>158</v>
      </c>
      <c r="D232" s="234" t="s">
        <v>161</v>
      </c>
      <c r="E232" s="264">
        <v>900</v>
      </c>
      <c r="F232" s="61">
        <f t="shared" si="87"/>
        <v>1072</v>
      </c>
      <c r="G232" s="62">
        <v>1072</v>
      </c>
      <c r="H232" s="62"/>
      <c r="I232" s="63"/>
      <c r="J232" s="356"/>
      <c r="K232" s="356"/>
      <c r="L232" s="102"/>
      <c r="M232" s="102"/>
      <c r="N232" s="140"/>
      <c r="O232" s="62"/>
      <c r="P232" s="63"/>
      <c r="Q232" s="143"/>
      <c r="R232" s="105">
        <f t="shared" si="55"/>
        <v>0</v>
      </c>
      <c r="S232" s="196">
        <f t="shared" si="56"/>
        <v>1072</v>
      </c>
      <c r="T232" s="64">
        <f t="shared" si="82"/>
        <v>1072</v>
      </c>
      <c r="U232" s="64">
        <f t="shared" si="83"/>
        <v>0</v>
      </c>
      <c r="V232" s="132">
        <f t="shared" si="84"/>
        <v>0</v>
      </c>
    </row>
    <row r="233" spans="1:22" s="8" customFormat="1" ht="37.5" customHeight="1" hidden="1">
      <c r="A233" s="5"/>
      <c r="B233" s="79" t="s">
        <v>52</v>
      </c>
      <c r="C233" s="7" t="s">
        <v>158</v>
      </c>
      <c r="D233" s="234" t="s">
        <v>161</v>
      </c>
      <c r="E233" s="264"/>
      <c r="F233" s="61">
        <f t="shared" si="87"/>
        <v>0</v>
      </c>
      <c r="G233" s="62"/>
      <c r="H233" s="62"/>
      <c r="I233" s="63"/>
      <c r="J233" s="356"/>
      <c r="K233" s="356"/>
      <c r="L233" s="102"/>
      <c r="M233" s="102"/>
      <c r="N233" s="140"/>
      <c r="O233" s="62"/>
      <c r="P233" s="63"/>
      <c r="Q233" s="143"/>
      <c r="R233" s="105">
        <f t="shared" si="55"/>
        <v>0</v>
      </c>
      <c r="S233" s="196">
        <f t="shared" si="56"/>
        <v>0</v>
      </c>
      <c r="T233" s="64">
        <f t="shared" si="82"/>
        <v>0</v>
      </c>
      <c r="U233" s="64">
        <f t="shared" si="83"/>
        <v>0</v>
      </c>
      <c r="V233" s="132">
        <f t="shared" si="84"/>
        <v>0</v>
      </c>
    </row>
    <row r="234" spans="1:22" s="8" customFormat="1" ht="20.25" customHeight="1">
      <c r="A234" s="5"/>
      <c r="B234" s="79" t="s">
        <v>270</v>
      </c>
      <c r="C234" s="7" t="s">
        <v>158</v>
      </c>
      <c r="D234" s="238" t="s">
        <v>161</v>
      </c>
      <c r="E234" s="273">
        <v>26936.2</v>
      </c>
      <c r="F234" s="61">
        <f t="shared" si="87"/>
        <v>28543.3</v>
      </c>
      <c r="G234" s="62">
        <v>26036.2</v>
      </c>
      <c r="H234" s="139">
        <v>1600</v>
      </c>
      <c r="I234" s="63">
        <v>907.1</v>
      </c>
      <c r="J234" s="356"/>
      <c r="K234" s="356"/>
      <c r="L234" s="102">
        <v>1407.2</v>
      </c>
      <c r="M234" s="102"/>
      <c r="N234" s="140"/>
      <c r="O234" s="62"/>
      <c r="P234" s="63"/>
      <c r="Q234" s="143"/>
      <c r="R234" s="122">
        <f t="shared" si="55"/>
        <v>1407.2</v>
      </c>
      <c r="S234" s="131">
        <f t="shared" si="56"/>
        <v>29950.5</v>
      </c>
      <c r="T234" s="91">
        <f t="shared" si="82"/>
        <v>27443.4</v>
      </c>
      <c r="U234" s="91">
        <f t="shared" si="83"/>
        <v>1600</v>
      </c>
      <c r="V234" s="132">
        <f t="shared" si="84"/>
        <v>907.1</v>
      </c>
    </row>
    <row r="235" spans="1:22" s="8" customFormat="1" ht="19.5" customHeight="1">
      <c r="A235" s="5"/>
      <c r="B235" s="79" t="s">
        <v>271</v>
      </c>
      <c r="C235" s="7" t="s">
        <v>158</v>
      </c>
      <c r="D235" s="238" t="s">
        <v>161</v>
      </c>
      <c r="E235" s="273">
        <v>6721.6</v>
      </c>
      <c r="F235" s="61">
        <f t="shared" si="87"/>
        <v>6721.8</v>
      </c>
      <c r="G235" s="62">
        <v>5921.6</v>
      </c>
      <c r="H235" s="62"/>
      <c r="I235" s="63">
        <v>800.2</v>
      </c>
      <c r="J235" s="356"/>
      <c r="K235" s="356"/>
      <c r="L235" s="102">
        <v>99.7</v>
      </c>
      <c r="M235" s="102"/>
      <c r="N235" s="140"/>
      <c r="O235" s="62"/>
      <c r="P235" s="63"/>
      <c r="Q235" s="143"/>
      <c r="R235" s="105">
        <f t="shared" si="55"/>
        <v>99.7</v>
      </c>
      <c r="S235" s="196">
        <f t="shared" si="56"/>
        <v>6821.5</v>
      </c>
      <c r="T235" s="64">
        <f t="shared" si="82"/>
        <v>6021.3</v>
      </c>
      <c r="U235" s="64">
        <f t="shared" si="83"/>
        <v>0</v>
      </c>
      <c r="V235" s="132">
        <f t="shared" si="84"/>
        <v>800.2</v>
      </c>
    </row>
    <row r="236" spans="1:22" s="8" customFormat="1" ht="24.75" customHeight="1" hidden="1">
      <c r="A236" s="41"/>
      <c r="B236" s="83" t="s">
        <v>272</v>
      </c>
      <c r="C236" s="38" t="s">
        <v>158</v>
      </c>
      <c r="D236" s="368" t="s">
        <v>161</v>
      </c>
      <c r="E236" s="380"/>
      <c r="F236" s="59">
        <f t="shared" si="87"/>
        <v>0</v>
      </c>
      <c r="G236" s="111"/>
      <c r="H236" s="111"/>
      <c r="I236" s="205"/>
      <c r="J236" s="111"/>
      <c r="K236" s="111"/>
      <c r="L236" s="138"/>
      <c r="M236" s="138"/>
      <c r="N236" s="87"/>
      <c r="O236" s="111"/>
      <c r="P236" s="205"/>
      <c r="Q236" s="431"/>
      <c r="R236" s="105">
        <f t="shared" si="55"/>
        <v>0</v>
      </c>
      <c r="S236" s="196">
        <f t="shared" si="56"/>
        <v>0</v>
      </c>
      <c r="T236" s="64">
        <f t="shared" si="82"/>
        <v>0</v>
      </c>
      <c r="U236" s="64">
        <f t="shared" si="83"/>
        <v>0</v>
      </c>
      <c r="V236" s="197">
        <f t="shared" si="84"/>
        <v>0</v>
      </c>
    </row>
    <row r="237" spans="1:22" s="8" customFormat="1" ht="33" customHeight="1" hidden="1">
      <c r="A237" s="51"/>
      <c r="B237" s="81" t="s">
        <v>268</v>
      </c>
      <c r="C237" s="52" t="s">
        <v>158</v>
      </c>
      <c r="D237" s="371" t="s">
        <v>161</v>
      </c>
      <c r="E237" s="379"/>
      <c r="F237" s="110">
        <f t="shared" si="87"/>
        <v>0</v>
      </c>
      <c r="G237" s="70"/>
      <c r="H237" s="70"/>
      <c r="I237" s="204"/>
      <c r="J237" s="70"/>
      <c r="K237" s="70"/>
      <c r="L237" s="137"/>
      <c r="M237" s="137"/>
      <c r="N237" s="203"/>
      <c r="O237" s="70"/>
      <c r="P237" s="204"/>
      <c r="Q237" s="430"/>
      <c r="R237" s="121">
        <f t="shared" si="55"/>
        <v>0</v>
      </c>
      <c r="S237" s="229">
        <f t="shared" si="56"/>
        <v>0</v>
      </c>
      <c r="T237" s="92">
        <f t="shared" si="82"/>
        <v>0</v>
      </c>
      <c r="U237" s="92">
        <f t="shared" si="83"/>
        <v>0</v>
      </c>
      <c r="V237" s="151">
        <f t="shared" si="84"/>
        <v>0</v>
      </c>
    </row>
    <row r="238" spans="1:22" s="15" customFormat="1" ht="25.5" customHeight="1">
      <c r="A238" s="12" t="s">
        <v>273</v>
      </c>
      <c r="B238" s="188" t="s">
        <v>274</v>
      </c>
      <c r="C238" s="184" t="s">
        <v>275</v>
      </c>
      <c r="D238" s="241" t="s">
        <v>130</v>
      </c>
      <c r="E238" s="274">
        <f>SUM(E239+E240+E262+E267+E241)</f>
        <v>113420.6</v>
      </c>
      <c r="F238" s="165">
        <f t="shared" si="87"/>
        <v>138357.69999999998</v>
      </c>
      <c r="G238" s="166">
        <f aca="true" t="shared" si="89" ref="G238:Q238">SUM(G239+G240+G241+G262+G267)</f>
        <v>6825.8</v>
      </c>
      <c r="H238" s="166">
        <f t="shared" si="89"/>
        <v>125763.29999999999</v>
      </c>
      <c r="I238" s="167">
        <f t="shared" si="89"/>
        <v>5768.6</v>
      </c>
      <c r="J238" s="165">
        <f t="shared" si="89"/>
        <v>0</v>
      </c>
      <c r="K238" s="366">
        <f t="shared" si="89"/>
        <v>0</v>
      </c>
      <c r="L238" s="175">
        <f t="shared" si="89"/>
        <v>0</v>
      </c>
      <c r="M238" s="176">
        <f t="shared" si="89"/>
        <v>10</v>
      </c>
      <c r="N238" s="156">
        <f t="shared" si="89"/>
        <v>0</v>
      </c>
      <c r="O238" s="169">
        <f t="shared" si="89"/>
        <v>0</v>
      </c>
      <c r="P238" s="191">
        <f t="shared" si="89"/>
        <v>0</v>
      </c>
      <c r="Q238" s="418">
        <f t="shared" si="89"/>
        <v>0</v>
      </c>
      <c r="R238" s="159">
        <f t="shared" si="55"/>
        <v>10</v>
      </c>
      <c r="S238" s="221">
        <f t="shared" si="56"/>
        <v>138367.69999999998</v>
      </c>
      <c r="T238" s="160">
        <f t="shared" si="82"/>
        <v>6835.8</v>
      </c>
      <c r="U238" s="160">
        <f t="shared" si="83"/>
        <v>125763.29999999999</v>
      </c>
      <c r="V238" s="222">
        <f t="shared" si="84"/>
        <v>5768.6</v>
      </c>
    </row>
    <row r="239" spans="1:22" s="8" customFormat="1" ht="20.25" customHeight="1">
      <c r="A239" s="12"/>
      <c r="B239" s="79" t="s">
        <v>276</v>
      </c>
      <c r="C239" s="6" t="s">
        <v>275</v>
      </c>
      <c r="D239" s="234" t="s">
        <v>129</v>
      </c>
      <c r="E239" s="264">
        <v>3757.8</v>
      </c>
      <c r="F239" s="61">
        <f t="shared" si="87"/>
        <v>3757.8</v>
      </c>
      <c r="G239" s="62">
        <v>3757.8</v>
      </c>
      <c r="H239" s="62"/>
      <c r="I239" s="63"/>
      <c r="J239" s="356"/>
      <c r="K239" s="356"/>
      <c r="L239" s="62"/>
      <c r="M239" s="102"/>
      <c r="N239" s="140"/>
      <c r="O239" s="139"/>
      <c r="P239" s="63"/>
      <c r="Q239" s="143"/>
      <c r="R239" s="105">
        <f t="shared" si="55"/>
        <v>0</v>
      </c>
      <c r="S239" s="229">
        <f t="shared" si="56"/>
        <v>3757.8</v>
      </c>
      <c r="T239" s="92">
        <f t="shared" si="82"/>
        <v>3757.8</v>
      </c>
      <c r="U239" s="64">
        <f t="shared" si="83"/>
        <v>0</v>
      </c>
      <c r="V239" s="132">
        <f t="shared" si="84"/>
        <v>0</v>
      </c>
    </row>
    <row r="240" spans="1:22" s="8" customFormat="1" ht="24.75" customHeight="1">
      <c r="A240" s="12"/>
      <c r="B240" s="79" t="s">
        <v>277</v>
      </c>
      <c r="C240" s="6" t="s">
        <v>275</v>
      </c>
      <c r="D240" s="234" t="s">
        <v>132</v>
      </c>
      <c r="E240" s="264">
        <v>8426</v>
      </c>
      <c r="F240" s="61">
        <f t="shared" si="87"/>
        <v>8488.6</v>
      </c>
      <c r="G240" s="62">
        <v>2720</v>
      </c>
      <c r="H240" s="62"/>
      <c r="I240" s="63">
        <v>5768.6</v>
      </c>
      <c r="J240" s="356"/>
      <c r="K240" s="356"/>
      <c r="L240" s="62"/>
      <c r="M240" s="102"/>
      <c r="N240" s="140"/>
      <c r="O240" s="139"/>
      <c r="P240" s="63"/>
      <c r="Q240" s="143"/>
      <c r="R240" s="122">
        <f t="shared" si="55"/>
        <v>0</v>
      </c>
      <c r="S240" s="131">
        <f t="shared" si="56"/>
        <v>8488.6</v>
      </c>
      <c r="T240" s="91">
        <f t="shared" si="82"/>
        <v>2720</v>
      </c>
      <c r="U240" s="64">
        <f t="shared" si="83"/>
        <v>0</v>
      </c>
      <c r="V240" s="132">
        <f t="shared" si="84"/>
        <v>5768.6</v>
      </c>
    </row>
    <row r="241" spans="1:22" s="15" customFormat="1" ht="27" customHeight="1">
      <c r="A241" s="438" t="s">
        <v>92</v>
      </c>
      <c r="B241" s="80" t="s">
        <v>295</v>
      </c>
      <c r="C241" s="164" t="s">
        <v>275</v>
      </c>
      <c r="D241" s="233" t="s">
        <v>134</v>
      </c>
      <c r="E241" s="276">
        <f>SUM(E243+E246+E250)</f>
        <v>18032.9</v>
      </c>
      <c r="F241" s="362">
        <f>SUM(G241:I241)</f>
        <v>38675.5</v>
      </c>
      <c r="G241" s="166">
        <f>SUM(G243:G250)+G261</f>
        <v>348</v>
      </c>
      <c r="H241" s="175">
        <f>SUM(H243:H250)+H251-H244-H245+H242</f>
        <v>38327.5</v>
      </c>
      <c r="I241" s="191">
        <f>SUM(I243:I249)</f>
        <v>0</v>
      </c>
      <c r="J241" s="176">
        <f aca="true" t="shared" si="90" ref="J241:Q241">SUM(J243:J250)</f>
        <v>0</v>
      </c>
      <c r="K241" s="362">
        <f>SUM(K243:K250)+K261</f>
        <v>0</v>
      </c>
      <c r="L241" s="175">
        <f t="shared" si="90"/>
        <v>0</v>
      </c>
      <c r="M241" s="166">
        <f>SUM(M243:M250)+M261+M260</f>
        <v>10</v>
      </c>
      <c r="N241" s="165">
        <f>SUM(N243:N250)-N244-N245+N242</f>
        <v>0</v>
      </c>
      <c r="O241" s="169">
        <f t="shared" si="90"/>
        <v>0</v>
      </c>
      <c r="P241" s="167">
        <f>SUM(P243:P250)+P251</f>
        <v>0</v>
      </c>
      <c r="Q241" s="418">
        <f t="shared" si="90"/>
        <v>0</v>
      </c>
      <c r="R241" s="159">
        <f aca="true" t="shared" si="91" ref="R241:R269">SUM(J241:Q241)</f>
        <v>10</v>
      </c>
      <c r="S241" s="221">
        <f>SUM(T241:V241)</f>
        <v>38685.5</v>
      </c>
      <c r="T241" s="160">
        <f>SUM(G241+J241+K241+L241+M241)</f>
        <v>358</v>
      </c>
      <c r="U241" s="160">
        <f>SUM(H241+N241+O241+P241)</f>
        <v>38327.5</v>
      </c>
      <c r="V241" s="222">
        <f>SUM(I241+Q241)</f>
        <v>0</v>
      </c>
    </row>
    <row r="242" spans="1:22" s="15" customFormat="1" ht="37.5" customHeight="1">
      <c r="A242" s="20"/>
      <c r="B242" s="393" t="s">
        <v>374</v>
      </c>
      <c r="C242" s="6" t="s">
        <v>275</v>
      </c>
      <c r="D242" s="234" t="s">
        <v>134</v>
      </c>
      <c r="E242" s="262"/>
      <c r="F242" s="61">
        <f>SUM(G242:I242)</f>
        <v>247</v>
      </c>
      <c r="G242" s="98"/>
      <c r="H242" s="111">
        <v>247</v>
      </c>
      <c r="I242" s="207"/>
      <c r="J242" s="394"/>
      <c r="K242" s="353"/>
      <c r="L242" s="206"/>
      <c r="M242" s="253"/>
      <c r="N242" s="140">
        <v>0</v>
      </c>
      <c r="O242" s="86"/>
      <c r="P242" s="67"/>
      <c r="Q242" s="424"/>
      <c r="R242" s="105">
        <f t="shared" si="91"/>
        <v>0</v>
      </c>
      <c r="S242" s="395">
        <f>SUM(T242:V242)</f>
        <v>247</v>
      </c>
      <c r="T242" s="396">
        <f>SUM(G242+J242+K242+L242+M242)</f>
        <v>0</v>
      </c>
      <c r="U242" s="396">
        <f>SUM(H242+N242+O242+P242)</f>
        <v>247</v>
      </c>
      <c r="V242" s="397"/>
    </row>
    <row r="243" spans="1:22" s="8" customFormat="1" ht="37.5" customHeight="1">
      <c r="A243" s="12"/>
      <c r="B243" s="79" t="s">
        <v>225</v>
      </c>
      <c r="C243" s="6" t="s">
        <v>275</v>
      </c>
      <c r="D243" s="234" t="s">
        <v>134</v>
      </c>
      <c r="E243" s="264">
        <v>5700</v>
      </c>
      <c r="F243" s="61">
        <f>SUM(F244:F245)</f>
        <v>21139.5</v>
      </c>
      <c r="G243" s="145"/>
      <c r="H243" s="62">
        <f>SUM(H244:H245)</f>
        <v>21139.5</v>
      </c>
      <c r="I243" s="63"/>
      <c r="J243" s="350"/>
      <c r="K243" s="350"/>
      <c r="L243" s="91"/>
      <c r="M243" s="104"/>
      <c r="N243" s="131">
        <f>SUM(N244:N245)</f>
        <v>0</v>
      </c>
      <c r="O243" s="100"/>
      <c r="P243" s="132"/>
      <c r="Q243" s="142"/>
      <c r="R243" s="105">
        <f t="shared" si="91"/>
        <v>0</v>
      </c>
      <c r="S243" s="196">
        <f aca="true" t="shared" si="92" ref="S243:S250">SUM(T243:V243)</f>
        <v>21139.5</v>
      </c>
      <c r="T243" s="64">
        <f aca="true" t="shared" si="93" ref="T243:T250">SUM(G243+J243+K243+L243+M243)</f>
        <v>0</v>
      </c>
      <c r="U243" s="64">
        <f aca="true" t="shared" si="94" ref="U243:U250">SUM(H243+N243+O243+P243)</f>
        <v>21139.5</v>
      </c>
      <c r="V243" s="132">
        <f>SUM(I243+Q243)</f>
        <v>0</v>
      </c>
    </row>
    <row r="244" spans="1:22" s="8" customFormat="1" ht="24" customHeight="1">
      <c r="A244" s="12"/>
      <c r="B244" s="79" t="s">
        <v>0</v>
      </c>
      <c r="C244" s="6"/>
      <c r="D244" s="234"/>
      <c r="E244" s="264"/>
      <c r="F244" s="61">
        <f t="shared" si="87"/>
        <v>3613.5</v>
      </c>
      <c r="G244" s="74"/>
      <c r="H244" s="74">
        <v>3613.5</v>
      </c>
      <c r="I244" s="63"/>
      <c r="J244" s="350"/>
      <c r="K244" s="350"/>
      <c r="L244" s="91"/>
      <c r="M244" s="104"/>
      <c r="N244" s="131"/>
      <c r="O244" s="100"/>
      <c r="P244" s="132"/>
      <c r="Q244" s="142"/>
      <c r="R244" s="105"/>
      <c r="S244" s="196">
        <f t="shared" si="92"/>
        <v>3613.5</v>
      </c>
      <c r="T244" s="64">
        <f t="shared" si="93"/>
        <v>0</v>
      </c>
      <c r="U244" s="64">
        <f>SUM(H244+N244+O244+P244)</f>
        <v>3613.5</v>
      </c>
      <c r="V244" s="132"/>
    </row>
    <row r="245" spans="1:22" s="8" customFormat="1" ht="24" customHeight="1">
      <c r="A245" s="12"/>
      <c r="B245" s="79" t="s">
        <v>1</v>
      </c>
      <c r="C245" s="6"/>
      <c r="D245" s="234"/>
      <c r="E245" s="264">
        <v>5700</v>
      </c>
      <c r="F245" s="61">
        <f t="shared" si="87"/>
        <v>17526</v>
      </c>
      <c r="G245" s="74"/>
      <c r="H245" s="74">
        <v>17526</v>
      </c>
      <c r="I245" s="63"/>
      <c r="J245" s="350"/>
      <c r="K245" s="350"/>
      <c r="L245" s="91"/>
      <c r="M245" s="104"/>
      <c r="N245" s="131"/>
      <c r="O245" s="100"/>
      <c r="P245" s="132"/>
      <c r="Q245" s="142"/>
      <c r="R245" s="105"/>
      <c r="S245" s="196">
        <f t="shared" si="92"/>
        <v>17526</v>
      </c>
      <c r="T245" s="64">
        <f t="shared" si="93"/>
        <v>0</v>
      </c>
      <c r="U245" s="64">
        <f>SUM(H245+N245+O245+P245)</f>
        <v>17526</v>
      </c>
      <c r="V245" s="132"/>
    </row>
    <row r="246" spans="1:22" s="8" customFormat="1" ht="58.5" customHeight="1">
      <c r="A246" s="12"/>
      <c r="B246" s="79" t="s">
        <v>320</v>
      </c>
      <c r="C246" s="6" t="s">
        <v>275</v>
      </c>
      <c r="D246" s="234" t="s">
        <v>134</v>
      </c>
      <c r="E246" s="264">
        <v>8415</v>
      </c>
      <c r="F246" s="61">
        <f t="shared" si="87"/>
        <v>8415</v>
      </c>
      <c r="G246" s="74"/>
      <c r="H246" s="76">
        <v>8415</v>
      </c>
      <c r="I246" s="63"/>
      <c r="J246" s="350"/>
      <c r="K246" s="350"/>
      <c r="L246" s="91"/>
      <c r="M246" s="104"/>
      <c r="N246" s="131"/>
      <c r="O246" s="100"/>
      <c r="P246" s="132"/>
      <c r="Q246" s="142"/>
      <c r="R246" s="105">
        <f t="shared" si="91"/>
        <v>0</v>
      </c>
      <c r="S246" s="196">
        <f t="shared" si="92"/>
        <v>8415</v>
      </c>
      <c r="T246" s="64">
        <f t="shared" si="93"/>
        <v>0</v>
      </c>
      <c r="U246" s="64">
        <f t="shared" si="94"/>
        <v>8415</v>
      </c>
      <c r="V246" s="132">
        <f>SUM(I246+Q246)</f>
        <v>0</v>
      </c>
    </row>
    <row r="247" spans="1:22" s="8" customFormat="1" ht="58.5" customHeight="1" hidden="1">
      <c r="A247" s="12"/>
      <c r="B247" s="79" t="s">
        <v>237</v>
      </c>
      <c r="C247" s="6" t="s">
        <v>275</v>
      </c>
      <c r="D247" s="234" t="s">
        <v>134</v>
      </c>
      <c r="E247" s="264"/>
      <c r="F247" s="61">
        <f t="shared" si="87"/>
        <v>0</v>
      </c>
      <c r="G247" s="74"/>
      <c r="H247" s="62"/>
      <c r="I247" s="63"/>
      <c r="J247" s="350"/>
      <c r="K247" s="350"/>
      <c r="L247" s="91"/>
      <c r="M247" s="104"/>
      <c r="N247" s="131"/>
      <c r="O247" s="100"/>
      <c r="P247" s="132"/>
      <c r="Q247" s="142"/>
      <c r="R247" s="105">
        <f t="shared" si="91"/>
        <v>0</v>
      </c>
      <c r="S247" s="196">
        <f t="shared" si="92"/>
        <v>0</v>
      </c>
      <c r="T247" s="64">
        <f t="shared" si="93"/>
        <v>0</v>
      </c>
      <c r="U247" s="64">
        <f t="shared" si="94"/>
        <v>0</v>
      </c>
      <c r="V247" s="132">
        <f>SUM(I247+Q247)</f>
        <v>0</v>
      </c>
    </row>
    <row r="248" spans="1:22" s="8" customFormat="1" ht="35.25" customHeight="1" hidden="1">
      <c r="A248" s="12"/>
      <c r="B248" s="79" t="s">
        <v>54</v>
      </c>
      <c r="C248" s="6" t="s">
        <v>275</v>
      </c>
      <c r="D248" s="234" t="s">
        <v>134</v>
      </c>
      <c r="E248" s="264"/>
      <c r="F248" s="61">
        <f t="shared" si="87"/>
        <v>0</v>
      </c>
      <c r="G248" s="74"/>
      <c r="H248" s="62"/>
      <c r="I248" s="63"/>
      <c r="J248" s="350"/>
      <c r="K248" s="350"/>
      <c r="L248" s="91"/>
      <c r="M248" s="104"/>
      <c r="N248" s="131"/>
      <c r="O248" s="100"/>
      <c r="P248" s="132"/>
      <c r="Q248" s="142"/>
      <c r="R248" s="105">
        <f t="shared" si="91"/>
        <v>0</v>
      </c>
      <c r="S248" s="196">
        <f t="shared" si="92"/>
        <v>0</v>
      </c>
      <c r="T248" s="64">
        <f t="shared" si="93"/>
        <v>0</v>
      </c>
      <c r="U248" s="64">
        <f t="shared" si="94"/>
        <v>0</v>
      </c>
      <c r="V248" s="132">
        <f>SUM(I248+Q248)</f>
        <v>0</v>
      </c>
    </row>
    <row r="249" spans="1:22" s="8" customFormat="1" ht="3" customHeight="1" hidden="1">
      <c r="A249" s="12"/>
      <c r="B249" s="79" t="s">
        <v>45</v>
      </c>
      <c r="C249" s="6" t="s">
        <v>275</v>
      </c>
      <c r="D249" s="234" t="s">
        <v>134</v>
      </c>
      <c r="E249" s="264"/>
      <c r="F249" s="61">
        <f t="shared" si="87"/>
        <v>0</v>
      </c>
      <c r="G249" s="74"/>
      <c r="H249" s="62"/>
      <c r="I249" s="63"/>
      <c r="J249" s="350"/>
      <c r="K249" s="350"/>
      <c r="L249" s="91"/>
      <c r="M249" s="104"/>
      <c r="N249" s="131"/>
      <c r="O249" s="100"/>
      <c r="P249" s="132"/>
      <c r="Q249" s="390"/>
      <c r="R249" s="105">
        <f t="shared" si="91"/>
        <v>0</v>
      </c>
      <c r="S249" s="196">
        <f t="shared" si="92"/>
        <v>0</v>
      </c>
      <c r="T249" s="64">
        <f t="shared" si="93"/>
        <v>0</v>
      </c>
      <c r="U249" s="64">
        <f t="shared" si="94"/>
        <v>0</v>
      </c>
      <c r="V249" s="132">
        <f>SUM(I249+Q249)</f>
        <v>0</v>
      </c>
    </row>
    <row r="250" spans="1:22" s="8" customFormat="1" ht="58.5" customHeight="1">
      <c r="A250" s="12"/>
      <c r="B250" s="79" t="s">
        <v>40</v>
      </c>
      <c r="C250" s="6" t="s">
        <v>275</v>
      </c>
      <c r="D250" s="234" t="s">
        <v>134</v>
      </c>
      <c r="E250" s="264">
        <v>3917.9</v>
      </c>
      <c r="F250" s="61">
        <f t="shared" si="87"/>
        <v>0</v>
      </c>
      <c r="G250" s="74"/>
      <c r="H250" s="62">
        <v>0</v>
      </c>
      <c r="I250" s="63"/>
      <c r="J250" s="218"/>
      <c r="K250" s="218"/>
      <c r="L250" s="123"/>
      <c r="M250" s="201"/>
      <c r="N250" s="131"/>
      <c r="O250" s="100"/>
      <c r="P250" s="132"/>
      <c r="Q250" s="390"/>
      <c r="R250" s="121">
        <f t="shared" si="91"/>
        <v>0</v>
      </c>
      <c r="S250" s="196">
        <f t="shared" si="92"/>
        <v>0</v>
      </c>
      <c r="T250" s="64">
        <f t="shared" si="93"/>
        <v>0</v>
      </c>
      <c r="U250" s="64">
        <f t="shared" si="94"/>
        <v>0</v>
      </c>
      <c r="V250" s="132">
        <f>SUM(I250+Q250)</f>
        <v>0</v>
      </c>
    </row>
    <row r="251" spans="1:22" s="8" customFormat="1" ht="62.25" customHeight="1">
      <c r="A251" s="12"/>
      <c r="B251" s="208" t="s">
        <v>377</v>
      </c>
      <c r="C251" s="6" t="s">
        <v>275</v>
      </c>
      <c r="D251" s="234" t="s">
        <v>134</v>
      </c>
      <c r="E251" s="264"/>
      <c r="F251" s="61">
        <f t="shared" si="87"/>
        <v>8526</v>
      </c>
      <c r="G251" s="145"/>
      <c r="H251" s="91">
        <f>SUM(H252:H259)</f>
        <v>8526</v>
      </c>
      <c r="I251" s="437"/>
      <c r="J251" s="218"/>
      <c r="K251" s="218"/>
      <c r="L251" s="123"/>
      <c r="M251" s="201"/>
      <c r="N251" s="131"/>
      <c r="O251" s="100"/>
      <c r="P251" s="132">
        <f>SUM(P252:P259)</f>
        <v>0</v>
      </c>
      <c r="Q251" s="390"/>
      <c r="R251" s="122">
        <f t="shared" si="91"/>
        <v>0</v>
      </c>
      <c r="S251" s="196">
        <f aca="true" t="shared" si="95" ref="S251:S259">SUM(T251:V251)</f>
        <v>8526</v>
      </c>
      <c r="T251" s="64">
        <f aca="true" t="shared" si="96" ref="T251:T259">SUM(G251+J251+K251+L251+M251)</f>
        <v>0</v>
      </c>
      <c r="U251" s="64">
        <f aca="true" t="shared" si="97" ref="U251:U259">SUM(H251+N251+O251+P251)</f>
        <v>8526</v>
      </c>
      <c r="V251" s="132">
        <f aca="true" t="shared" si="98" ref="V251:V259">SUM(I251+Q251)</f>
        <v>0</v>
      </c>
    </row>
    <row r="252" spans="1:22" s="8" customFormat="1" ht="24" customHeight="1">
      <c r="A252" s="12"/>
      <c r="B252" s="65" t="s">
        <v>384</v>
      </c>
      <c r="C252" s="6" t="s">
        <v>275</v>
      </c>
      <c r="D252" s="234" t="s">
        <v>134</v>
      </c>
      <c r="E252" s="264"/>
      <c r="F252" s="61">
        <f t="shared" si="87"/>
        <v>2180</v>
      </c>
      <c r="G252" s="145"/>
      <c r="H252" s="91">
        <v>2180</v>
      </c>
      <c r="I252" s="437"/>
      <c r="J252" s="218"/>
      <c r="K252" s="218"/>
      <c r="L252" s="123"/>
      <c r="M252" s="201"/>
      <c r="N252" s="131"/>
      <c r="O252" s="100"/>
      <c r="P252" s="132"/>
      <c r="Q252" s="390"/>
      <c r="R252" s="122">
        <f t="shared" si="91"/>
        <v>0</v>
      </c>
      <c r="S252" s="196">
        <f t="shared" si="95"/>
        <v>2180</v>
      </c>
      <c r="T252" s="64">
        <f t="shared" si="96"/>
        <v>0</v>
      </c>
      <c r="U252" s="64">
        <f t="shared" si="97"/>
        <v>2180</v>
      </c>
      <c r="V252" s="132">
        <f t="shared" si="98"/>
        <v>0</v>
      </c>
    </row>
    <row r="253" spans="1:22" s="8" customFormat="1" ht="24" customHeight="1">
      <c r="A253" s="12"/>
      <c r="B253" s="65" t="s">
        <v>385</v>
      </c>
      <c r="C253" s="6" t="s">
        <v>275</v>
      </c>
      <c r="D253" s="234" t="s">
        <v>134</v>
      </c>
      <c r="E253" s="264"/>
      <c r="F253" s="61">
        <f t="shared" si="87"/>
        <v>700</v>
      </c>
      <c r="G253" s="145"/>
      <c r="H253" s="91">
        <v>700</v>
      </c>
      <c r="I253" s="437"/>
      <c r="J253" s="218"/>
      <c r="K253" s="218"/>
      <c r="L253" s="123"/>
      <c r="M253" s="201"/>
      <c r="N253" s="131"/>
      <c r="O253" s="100"/>
      <c r="P253" s="132"/>
      <c r="Q253" s="390"/>
      <c r="R253" s="122">
        <f t="shared" si="91"/>
        <v>0</v>
      </c>
      <c r="S253" s="196">
        <f t="shared" si="95"/>
        <v>700</v>
      </c>
      <c r="T253" s="64">
        <f t="shared" si="96"/>
        <v>0</v>
      </c>
      <c r="U253" s="64">
        <f t="shared" si="97"/>
        <v>700</v>
      </c>
      <c r="V253" s="132">
        <f t="shared" si="98"/>
        <v>0</v>
      </c>
    </row>
    <row r="254" spans="1:22" s="8" customFormat="1" ht="24" customHeight="1">
      <c r="A254" s="12"/>
      <c r="B254" s="84" t="s">
        <v>386</v>
      </c>
      <c r="C254" s="6" t="s">
        <v>275</v>
      </c>
      <c r="D254" s="234" t="s">
        <v>134</v>
      </c>
      <c r="E254" s="264"/>
      <c r="F254" s="61">
        <f t="shared" si="87"/>
        <v>1950</v>
      </c>
      <c r="G254" s="145"/>
      <c r="H254" s="91">
        <v>1950</v>
      </c>
      <c r="I254" s="437"/>
      <c r="J254" s="218"/>
      <c r="K254" s="218"/>
      <c r="L254" s="123"/>
      <c r="M254" s="201"/>
      <c r="N254" s="131"/>
      <c r="O254" s="100"/>
      <c r="P254" s="132"/>
      <c r="Q254" s="390"/>
      <c r="R254" s="122">
        <f t="shared" si="91"/>
        <v>0</v>
      </c>
      <c r="S254" s="196">
        <f t="shared" si="95"/>
        <v>1950</v>
      </c>
      <c r="T254" s="64">
        <f t="shared" si="96"/>
        <v>0</v>
      </c>
      <c r="U254" s="64">
        <f t="shared" si="97"/>
        <v>1950</v>
      </c>
      <c r="V254" s="132">
        <f t="shared" si="98"/>
        <v>0</v>
      </c>
    </row>
    <row r="255" spans="1:22" s="8" customFormat="1" ht="24" customHeight="1">
      <c r="A255" s="12"/>
      <c r="B255" s="84" t="s">
        <v>387</v>
      </c>
      <c r="C255" s="6" t="s">
        <v>275</v>
      </c>
      <c r="D255" s="234" t="s">
        <v>134</v>
      </c>
      <c r="E255" s="264"/>
      <c r="F255" s="61">
        <f t="shared" si="87"/>
        <v>2100</v>
      </c>
      <c r="G255" s="145"/>
      <c r="H255" s="91">
        <v>2100</v>
      </c>
      <c r="I255" s="437"/>
      <c r="J255" s="218"/>
      <c r="K255" s="218"/>
      <c r="L255" s="123"/>
      <c r="M255" s="201"/>
      <c r="N255" s="131"/>
      <c r="O255" s="100"/>
      <c r="P255" s="132"/>
      <c r="Q255" s="390"/>
      <c r="R255" s="122">
        <f t="shared" si="91"/>
        <v>0</v>
      </c>
      <c r="S255" s="196">
        <f t="shared" si="95"/>
        <v>2100</v>
      </c>
      <c r="T255" s="64">
        <f t="shared" si="96"/>
        <v>0</v>
      </c>
      <c r="U255" s="64">
        <f t="shared" si="97"/>
        <v>2100</v>
      </c>
      <c r="V255" s="132">
        <f t="shared" si="98"/>
        <v>0</v>
      </c>
    </row>
    <row r="256" spans="1:22" s="8" customFormat="1" ht="24" customHeight="1">
      <c r="A256" s="12"/>
      <c r="B256" s="79" t="s">
        <v>390</v>
      </c>
      <c r="C256" s="6" t="s">
        <v>275</v>
      </c>
      <c r="D256" s="234" t="s">
        <v>134</v>
      </c>
      <c r="E256" s="264"/>
      <c r="F256" s="61">
        <f t="shared" si="87"/>
        <v>680</v>
      </c>
      <c r="G256" s="145"/>
      <c r="H256" s="91">
        <v>680</v>
      </c>
      <c r="I256" s="437"/>
      <c r="J256" s="218"/>
      <c r="K256" s="218"/>
      <c r="L256" s="123"/>
      <c r="M256" s="201"/>
      <c r="N256" s="131"/>
      <c r="O256" s="100"/>
      <c r="P256" s="132"/>
      <c r="Q256" s="390"/>
      <c r="R256" s="122">
        <f t="shared" si="91"/>
        <v>0</v>
      </c>
      <c r="S256" s="196">
        <f t="shared" si="95"/>
        <v>680</v>
      </c>
      <c r="T256" s="64">
        <f t="shared" si="96"/>
        <v>0</v>
      </c>
      <c r="U256" s="64">
        <f t="shared" si="97"/>
        <v>680</v>
      </c>
      <c r="V256" s="132">
        <f t="shared" si="98"/>
        <v>0</v>
      </c>
    </row>
    <row r="257" spans="1:22" s="8" customFormat="1" ht="24" customHeight="1">
      <c r="A257" s="12"/>
      <c r="B257" s="65" t="s">
        <v>389</v>
      </c>
      <c r="C257" s="6" t="s">
        <v>275</v>
      </c>
      <c r="D257" s="234" t="s">
        <v>134</v>
      </c>
      <c r="E257" s="264"/>
      <c r="F257" s="61">
        <f t="shared" si="87"/>
        <v>230</v>
      </c>
      <c r="G257" s="145"/>
      <c r="H257" s="91">
        <v>230</v>
      </c>
      <c r="I257" s="437"/>
      <c r="J257" s="218"/>
      <c r="K257" s="218"/>
      <c r="L257" s="123"/>
      <c r="M257" s="201"/>
      <c r="N257" s="131"/>
      <c r="O257" s="100"/>
      <c r="P257" s="132"/>
      <c r="Q257" s="390"/>
      <c r="R257" s="122">
        <f t="shared" si="91"/>
        <v>0</v>
      </c>
      <c r="S257" s="196">
        <f t="shared" si="95"/>
        <v>230</v>
      </c>
      <c r="T257" s="91">
        <f t="shared" si="96"/>
        <v>0</v>
      </c>
      <c r="U257" s="91">
        <f t="shared" si="97"/>
        <v>230</v>
      </c>
      <c r="V257" s="132">
        <f t="shared" si="98"/>
        <v>0</v>
      </c>
    </row>
    <row r="258" spans="1:22" s="8" customFormat="1" ht="24" customHeight="1">
      <c r="A258" s="12"/>
      <c r="B258" s="65" t="s">
        <v>388</v>
      </c>
      <c r="C258" s="6" t="s">
        <v>275</v>
      </c>
      <c r="D258" s="234" t="s">
        <v>134</v>
      </c>
      <c r="E258" s="264"/>
      <c r="F258" s="61">
        <f t="shared" si="87"/>
        <v>300</v>
      </c>
      <c r="G258" s="145"/>
      <c r="H258" s="91">
        <v>300</v>
      </c>
      <c r="I258" s="437"/>
      <c r="J258" s="218"/>
      <c r="K258" s="218"/>
      <c r="L258" s="123"/>
      <c r="M258" s="201"/>
      <c r="N258" s="131"/>
      <c r="O258" s="100"/>
      <c r="P258" s="132"/>
      <c r="Q258" s="390"/>
      <c r="R258" s="122">
        <f t="shared" si="91"/>
        <v>0</v>
      </c>
      <c r="S258" s="196">
        <f t="shared" si="95"/>
        <v>300</v>
      </c>
      <c r="T258" s="91">
        <f t="shared" si="96"/>
        <v>0</v>
      </c>
      <c r="U258" s="91">
        <f t="shared" si="97"/>
        <v>300</v>
      </c>
      <c r="V258" s="132">
        <f t="shared" si="98"/>
        <v>0</v>
      </c>
    </row>
    <row r="259" spans="1:22" s="8" customFormat="1" ht="26.25" customHeight="1">
      <c r="A259" s="12"/>
      <c r="B259" s="79" t="s">
        <v>344</v>
      </c>
      <c r="C259" s="6" t="s">
        <v>275</v>
      </c>
      <c r="D259" s="234" t="s">
        <v>134</v>
      </c>
      <c r="E259" s="264"/>
      <c r="F259" s="61">
        <f t="shared" si="87"/>
        <v>386</v>
      </c>
      <c r="G259" s="145"/>
      <c r="H259" s="91">
        <v>386</v>
      </c>
      <c r="I259" s="437"/>
      <c r="J259" s="218"/>
      <c r="K259" s="218"/>
      <c r="L259" s="123"/>
      <c r="M259" s="201"/>
      <c r="N259" s="131"/>
      <c r="O259" s="100"/>
      <c r="P259" s="132"/>
      <c r="Q259" s="390"/>
      <c r="R259" s="220">
        <f t="shared" si="91"/>
        <v>0</v>
      </c>
      <c r="S259" s="196">
        <f t="shared" si="95"/>
        <v>386</v>
      </c>
      <c r="T259" s="91">
        <f t="shared" si="96"/>
        <v>0</v>
      </c>
      <c r="U259" s="91">
        <f t="shared" si="97"/>
        <v>386</v>
      </c>
      <c r="V259" s="132">
        <f t="shared" si="98"/>
        <v>0</v>
      </c>
    </row>
    <row r="260" spans="1:22" s="8" customFormat="1" ht="26.25" customHeight="1">
      <c r="A260" s="12"/>
      <c r="B260" s="79" t="s">
        <v>224</v>
      </c>
      <c r="C260" s="6" t="s">
        <v>275</v>
      </c>
      <c r="D260" s="234" t="s">
        <v>134</v>
      </c>
      <c r="E260" s="264"/>
      <c r="F260" s="61"/>
      <c r="G260" s="145"/>
      <c r="H260" s="91"/>
      <c r="I260" s="437"/>
      <c r="J260" s="218"/>
      <c r="K260" s="218"/>
      <c r="L260" s="123"/>
      <c r="M260" s="201">
        <v>10</v>
      </c>
      <c r="N260" s="131"/>
      <c r="O260" s="100"/>
      <c r="P260" s="132"/>
      <c r="Q260" s="390"/>
      <c r="R260" s="220"/>
      <c r="S260" s="196">
        <f>SUM(T260:V260)</f>
        <v>10</v>
      </c>
      <c r="T260" s="91">
        <f>SUM(G260+J260+K260+L260+M260)</f>
        <v>10</v>
      </c>
      <c r="U260" s="91"/>
      <c r="V260" s="132"/>
    </row>
    <row r="261" spans="1:22" s="8" customFormat="1" ht="26.25" customHeight="1">
      <c r="A261" s="12"/>
      <c r="B261" s="79" t="s">
        <v>234</v>
      </c>
      <c r="C261" s="6" t="s">
        <v>275</v>
      </c>
      <c r="D261" s="234" t="s">
        <v>134</v>
      </c>
      <c r="E261" s="264"/>
      <c r="F261" s="61">
        <f t="shared" si="87"/>
        <v>348</v>
      </c>
      <c r="G261" s="145">
        <v>348</v>
      </c>
      <c r="H261" s="91"/>
      <c r="I261" s="437"/>
      <c r="J261" s="218"/>
      <c r="K261" s="350"/>
      <c r="L261" s="91"/>
      <c r="M261" s="104"/>
      <c r="N261" s="131"/>
      <c r="O261" s="100"/>
      <c r="P261" s="132"/>
      <c r="Q261" s="390"/>
      <c r="R261" s="220">
        <f t="shared" si="91"/>
        <v>0</v>
      </c>
      <c r="S261" s="196">
        <f>SUM(T261:V261)</f>
        <v>348</v>
      </c>
      <c r="T261" s="91">
        <f>SUM(G261+J261+K261+L261+M261)</f>
        <v>348</v>
      </c>
      <c r="U261" s="91"/>
      <c r="V261" s="132"/>
    </row>
    <row r="262" spans="1:22" s="8" customFormat="1" ht="25.5" customHeight="1">
      <c r="A262" s="12" t="s">
        <v>293</v>
      </c>
      <c r="B262" s="82" t="s">
        <v>361</v>
      </c>
      <c r="C262" s="155" t="s">
        <v>275</v>
      </c>
      <c r="D262" s="246" t="s">
        <v>138</v>
      </c>
      <c r="E262" s="193">
        <f>SUM(E263+E265+E266)</f>
        <v>73523</v>
      </c>
      <c r="F262" s="322">
        <f t="shared" si="87"/>
        <v>77754.9</v>
      </c>
      <c r="G262" s="323">
        <f aca="true" t="shared" si="99" ref="G262:O262">SUM(G263+G264+G265+G266)</f>
        <v>0</v>
      </c>
      <c r="H262" s="323">
        <f t="shared" si="99"/>
        <v>77754.9</v>
      </c>
      <c r="I262" s="222">
        <f t="shared" si="99"/>
        <v>0</v>
      </c>
      <c r="J262" s="212">
        <f t="shared" si="99"/>
        <v>0</v>
      </c>
      <c r="K262" s="364">
        <f t="shared" si="99"/>
        <v>0</v>
      </c>
      <c r="L262" s="365">
        <f t="shared" si="99"/>
        <v>0</v>
      </c>
      <c r="M262" s="176">
        <f t="shared" si="99"/>
        <v>0</v>
      </c>
      <c r="N262" s="165">
        <f t="shared" si="99"/>
        <v>0</v>
      </c>
      <c r="O262" s="169">
        <f t="shared" si="99"/>
        <v>0</v>
      </c>
      <c r="P262" s="167">
        <f>SUM(P263+P264+P265+P266)</f>
        <v>0</v>
      </c>
      <c r="Q262" s="187">
        <f aca="true" t="shared" si="100" ref="Q262:V262">SUM(Q263+Q264+Q265+Q266)</f>
        <v>0</v>
      </c>
      <c r="R262" s="187">
        <f t="shared" si="100"/>
        <v>0</v>
      </c>
      <c r="S262" s="194">
        <f t="shared" si="100"/>
        <v>77754.9</v>
      </c>
      <c r="T262" s="166">
        <f t="shared" si="100"/>
        <v>0</v>
      </c>
      <c r="U262" s="166">
        <f t="shared" si="100"/>
        <v>77754.9</v>
      </c>
      <c r="V262" s="167">
        <f t="shared" si="100"/>
        <v>0</v>
      </c>
    </row>
    <row r="263" spans="1:22" s="8" customFormat="1" ht="37.5" customHeight="1">
      <c r="A263" s="12"/>
      <c r="B263" s="79" t="s">
        <v>39</v>
      </c>
      <c r="C263" s="6" t="s">
        <v>275</v>
      </c>
      <c r="D263" s="245" t="s">
        <v>138</v>
      </c>
      <c r="E263" s="144">
        <v>1236.2</v>
      </c>
      <c r="F263" s="61">
        <f t="shared" si="87"/>
        <v>576.9</v>
      </c>
      <c r="G263" s="69"/>
      <c r="H263" s="62">
        <v>576.9</v>
      </c>
      <c r="I263" s="77"/>
      <c r="J263" s="360"/>
      <c r="K263" s="360"/>
      <c r="L263" s="64"/>
      <c r="M263" s="202"/>
      <c r="N263" s="131"/>
      <c r="O263" s="100"/>
      <c r="P263" s="132"/>
      <c r="Q263" s="391"/>
      <c r="R263" s="105">
        <f t="shared" si="91"/>
        <v>0</v>
      </c>
      <c r="S263" s="196">
        <f aca="true" t="shared" si="101" ref="S263:S269">SUM(T263:V263)</f>
        <v>576.9</v>
      </c>
      <c r="T263" s="91">
        <f aca="true" t="shared" si="102" ref="T263:T269">SUM(G263+J263+K263+L263+M263)</f>
        <v>0</v>
      </c>
      <c r="U263" s="91">
        <f>SUM(H263+N263+O263+P263)</f>
        <v>576.9</v>
      </c>
      <c r="V263" s="132">
        <f>SUM(I263+Q263)</f>
        <v>0</v>
      </c>
    </row>
    <row r="264" spans="1:22" s="8" customFormat="1" ht="61.5" customHeight="1">
      <c r="A264" s="12"/>
      <c r="B264" s="79" t="s">
        <v>40</v>
      </c>
      <c r="C264" s="6" t="s">
        <v>275</v>
      </c>
      <c r="D264" s="245" t="s">
        <v>138</v>
      </c>
      <c r="E264" s="144"/>
      <c r="F264" s="61">
        <f t="shared" si="87"/>
        <v>3917.9</v>
      </c>
      <c r="G264" s="69"/>
      <c r="H264" s="62">
        <v>3917.9</v>
      </c>
      <c r="I264" s="77"/>
      <c r="J264" s="350"/>
      <c r="K264" s="350"/>
      <c r="L264" s="91"/>
      <c r="M264" s="104"/>
      <c r="N264" s="131"/>
      <c r="O264" s="100"/>
      <c r="P264" s="132"/>
      <c r="Q264" s="142"/>
      <c r="R264" s="105">
        <f t="shared" si="91"/>
        <v>0</v>
      </c>
      <c r="S264" s="196">
        <f t="shared" si="101"/>
        <v>3917.9</v>
      </c>
      <c r="T264" s="91">
        <f t="shared" si="102"/>
        <v>0</v>
      </c>
      <c r="U264" s="91">
        <f>SUM(H264+N264+O264+P264)</f>
        <v>3917.9</v>
      </c>
      <c r="V264" s="132">
        <f>SUM(I264+Q264)</f>
        <v>0</v>
      </c>
    </row>
    <row r="265" spans="1:22" s="8" customFormat="1" ht="55.5" customHeight="1">
      <c r="A265" s="12"/>
      <c r="B265" s="79" t="s">
        <v>42</v>
      </c>
      <c r="C265" s="6" t="s">
        <v>275</v>
      </c>
      <c r="D265" s="245" t="s">
        <v>138</v>
      </c>
      <c r="E265" s="144">
        <v>53788.8</v>
      </c>
      <c r="F265" s="61">
        <f t="shared" si="87"/>
        <v>54448.1</v>
      </c>
      <c r="G265" s="68"/>
      <c r="H265" s="62">
        <v>54448.1</v>
      </c>
      <c r="I265" s="77"/>
      <c r="J265" s="350"/>
      <c r="K265" s="350"/>
      <c r="L265" s="91"/>
      <c r="M265" s="104"/>
      <c r="N265" s="131"/>
      <c r="O265" s="100"/>
      <c r="P265" s="132"/>
      <c r="Q265" s="142"/>
      <c r="R265" s="105">
        <f t="shared" si="91"/>
        <v>0</v>
      </c>
      <c r="S265" s="196">
        <f t="shared" si="101"/>
        <v>54448.1</v>
      </c>
      <c r="T265" s="64">
        <f t="shared" si="102"/>
        <v>0</v>
      </c>
      <c r="U265" s="64">
        <f aca="true" t="shared" si="103" ref="U265:U270">SUM(H265+N265+O265+P265)</f>
        <v>54448.1</v>
      </c>
      <c r="V265" s="132">
        <f aca="true" t="shared" si="104" ref="V265:V270">SUM(I265+Q265)</f>
        <v>0</v>
      </c>
    </row>
    <row r="266" spans="1:22" s="8" customFormat="1" ht="60" customHeight="1">
      <c r="A266" s="12"/>
      <c r="B266" s="79" t="s">
        <v>343</v>
      </c>
      <c r="C266" s="6" t="s">
        <v>275</v>
      </c>
      <c r="D266" s="245" t="s">
        <v>138</v>
      </c>
      <c r="E266" s="144">
        <v>18498</v>
      </c>
      <c r="F266" s="61">
        <f t="shared" si="87"/>
        <v>18812</v>
      </c>
      <c r="G266" s="68"/>
      <c r="H266" s="62">
        <v>18812</v>
      </c>
      <c r="I266" s="77"/>
      <c r="J266" s="350"/>
      <c r="K266" s="350"/>
      <c r="L266" s="91"/>
      <c r="M266" s="104"/>
      <c r="N266" s="131"/>
      <c r="O266" s="100"/>
      <c r="P266" s="132"/>
      <c r="Q266" s="142"/>
      <c r="R266" s="105">
        <f t="shared" si="91"/>
        <v>0</v>
      </c>
      <c r="S266" s="196">
        <f t="shared" si="101"/>
        <v>18812</v>
      </c>
      <c r="T266" s="64">
        <f t="shared" si="102"/>
        <v>0</v>
      </c>
      <c r="U266" s="64">
        <f t="shared" si="103"/>
        <v>18812</v>
      </c>
      <c r="V266" s="132">
        <f t="shared" si="104"/>
        <v>0</v>
      </c>
    </row>
    <row r="267" spans="1:22" s="15" customFormat="1" ht="26.25" customHeight="1">
      <c r="A267" s="378" t="s">
        <v>294</v>
      </c>
      <c r="B267" s="80" t="s">
        <v>296</v>
      </c>
      <c r="C267" s="155" t="s">
        <v>275</v>
      </c>
      <c r="D267" s="241" t="s">
        <v>142</v>
      </c>
      <c r="E267" s="274">
        <f>SUM(E269)</f>
        <v>9680.9</v>
      </c>
      <c r="F267" s="165">
        <f t="shared" si="87"/>
        <v>9680.9</v>
      </c>
      <c r="G267" s="166">
        <f aca="true" t="shared" si="105" ref="G267:Q267">SUM(G268:G269)</f>
        <v>0</v>
      </c>
      <c r="H267" s="166">
        <f t="shared" si="105"/>
        <v>9680.9</v>
      </c>
      <c r="I267" s="167">
        <f t="shared" si="105"/>
        <v>0</v>
      </c>
      <c r="J267" s="168">
        <f t="shared" si="105"/>
        <v>0</v>
      </c>
      <c r="K267" s="194">
        <f t="shared" si="105"/>
        <v>0</v>
      </c>
      <c r="L267" s="166">
        <f t="shared" si="105"/>
        <v>0</v>
      </c>
      <c r="M267" s="168">
        <f t="shared" si="105"/>
        <v>0</v>
      </c>
      <c r="N267" s="165">
        <f t="shared" si="105"/>
        <v>0</v>
      </c>
      <c r="O267" s="169">
        <f t="shared" si="105"/>
        <v>0</v>
      </c>
      <c r="P267" s="167">
        <f t="shared" si="105"/>
        <v>0</v>
      </c>
      <c r="Q267" s="183">
        <f t="shared" si="105"/>
        <v>0</v>
      </c>
      <c r="R267" s="105">
        <f t="shared" si="91"/>
        <v>0</v>
      </c>
      <c r="S267" s="221">
        <f t="shared" si="101"/>
        <v>9680.9</v>
      </c>
      <c r="T267" s="160">
        <f t="shared" si="102"/>
        <v>0</v>
      </c>
      <c r="U267" s="160">
        <f t="shared" si="103"/>
        <v>9680.9</v>
      </c>
      <c r="V267" s="222">
        <f t="shared" si="104"/>
        <v>0</v>
      </c>
    </row>
    <row r="268" spans="1:22" s="8" customFormat="1" ht="37.5" customHeight="1" hidden="1">
      <c r="A268" s="5"/>
      <c r="B268" s="83" t="s">
        <v>278</v>
      </c>
      <c r="C268" s="6" t="s">
        <v>275</v>
      </c>
      <c r="D268" s="238" t="s">
        <v>142</v>
      </c>
      <c r="E268" s="273"/>
      <c r="F268" s="61">
        <f t="shared" si="87"/>
        <v>0</v>
      </c>
      <c r="G268" s="74"/>
      <c r="H268" s="62"/>
      <c r="I268" s="63"/>
      <c r="J268" s="350"/>
      <c r="K268" s="350"/>
      <c r="L268" s="91"/>
      <c r="M268" s="104"/>
      <c r="N268" s="131"/>
      <c r="O268" s="100"/>
      <c r="P268" s="132"/>
      <c r="Q268" s="142"/>
      <c r="R268" s="105">
        <f t="shared" si="91"/>
        <v>0</v>
      </c>
      <c r="S268" s="196">
        <f t="shared" si="101"/>
        <v>0</v>
      </c>
      <c r="T268" s="64">
        <f t="shared" si="102"/>
        <v>0</v>
      </c>
      <c r="U268" s="64">
        <f t="shared" si="103"/>
        <v>0</v>
      </c>
      <c r="V268" s="132">
        <f t="shared" si="104"/>
        <v>0</v>
      </c>
    </row>
    <row r="269" spans="1:22" s="8" customFormat="1" ht="30" customHeight="1" thickBot="1">
      <c r="A269" s="5"/>
      <c r="B269" s="79" t="s">
        <v>297</v>
      </c>
      <c r="C269" s="6" t="s">
        <v>129</v>
      </c>
      <c r="D269" s="278" t="s">
        <v>248</v>
      </c>
      <c r="E269" s="264">
        <v>9680.9</v>
      </c>
      <c r="F269" s="61">
        <f>SUM(G269:I269)</f>
        <v>9680.9</v>
      </c>
      <c r="G269" s="74"/>
      <c r="H269" s="62">
        <v>9680.9</v>
      </c>
      <c r="I269" s="63"/>
      <c r="J269" s="385"/>
      <c r="K269" s="385"/>
      <c r="L269" s="351"/>
      <c r="M269" s="148"/>
      <c r="N269" s="150"/>
      <c r="O269" s="200"/>
      <c r="P269" s="219"/>
      <c r="Q269" s="390"/>
      <c r="R269" s="105">
        <f t="shared" si="91"/>
        <v>0</v>
      </c>
      <c r="S269" s="230">
        <f t="shared" si="101"/>
        <v>9680.9</v>
      </c>
      <c r="T269" s="231">
        <f t="shared" si="102"/>
        <v>0</v>
      </c>
      <c r="U269" s="231">
        <f t="shared" si="103"/>
        <v>9680.9</v>
      </c>
      <c r="V269" s="219">
        <f t="shared" si="104"/>
        <v>0</v>
      </c>
    </row>
    <row r="270" spans="1:24" s="15" customFormat="1" ht="30" customHeight="1" thickBot="1">
      <c r="A270" s="22"/>
      <c r="B270" s="43" t="s">
        <v>279</v>
      </c>
      <c r="C270" s="23"/>
      <c r="D270" s="247"/>
      <c r="E270" s="88">
        <f>SUM(E7+E41+E53+E84+E115+E190+E211+E238)</f>
        <v>2507045.8000000003</v>
      </c>
      <c r="F270" s="88">
        <f aca="true" t="shared" si="106" ref="F270:P270">SUM(F7+F41+F53+F84+F115+F190+F238+F211)</f>
        <v>3024401.1000000006</v>
      </c>
      <c r="G270" s="89">
        <f t="shared" si="106"/>
        <v>1702491.7</v>
      </c>
      <c r="H270" s="89">
        <f t="shared" si="106"/>
        <v>1189077</v>
      </c>
      <c r="I270" s="90">
        <f t="shared" si="106"/>
        <v>132832.40000000002</v>
      </c>
      <c r="J270" s="97">
        <f t="shared" si="106"/>
        <v>0</v>
      </c>
      <c r="K270" s="152">
        <f t="shared" si="106"/>
        <v>0</v>
      </c>
      <c r="L270" s="89">
        <f t="shared" si="106"/>
        <v>51057.4</v>
      </c>
      <c r="M270" s="97">
        <f t="shared" si="106"/>
        <v>10</v>
      </c>
      <c r="N270" s="88">
        <f t="shared" si="106"/>
        <v>2439.2</v>
      </c>
      <c r="O270" s="149">
        <f t="shared" si="106"/>
        <v>0</v>
      </c>
      <c r="P270" s="90">
        <f t="shared" si="106"/>
        <v>0</v>
      </c>
      <c r="Q270" s="367">
        <f>SUM(Q7+Q41+Q53+Q84+Q115+Q190+Q238+Q211)</f>
        <v>-6874.6</v>
      </c>
      <c r="R270" s="367">
        <f>SUM(R7+R41+R53+R84+R115+R190+R238+R211)</f>
        <v>46632</v>
      </c>
      <c r="S270" s="101">
        <f>SUM(T270:V270)</f>
        <v>3071033.0999999996</v>
      </c>
      <c r="T270" s="89">
        <f>SUM(G270+K270+L270+M270+J270)</f>
        <v>1753559.0999999999</v>
      </c>
      <c r="U270" s="89">
        <f t="shared" si="103"/>
        <v>1191516.2</v>
      </c>
      <c r="V270" s="90">
        <f t="shared" si="104"/>
        <v>125957.80000000002</v>
      </c>
      <c r="X270" s="261"/>
    </row>
    <row r="271" spans="1:22" s="15" customFormat="1" ht="30" customHeight="1">
      <c r="A271" s="19"/>
      <c r="B271" s="45"/>
      <c r="C271" s="386"/>
      <c r="D271" s="386"/>
      <c r="E271" s="387"/>
      <c r="F271" s="387"/>
      <c r="G271" s="387"/>
      <c r="H271" s="387"/>
      <c r="I271" s="387"/>
      <c r="J271" s="387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  <c r="U271" s="387"/>
      <c r="V271" s="387"/>
    </row>
    <row r="272" spans="1:19" s="280" customFormat="1" ht="49.5" customHeight="1">
      <c r="A272" s="279"/>
      <c r="B272" s="46" t="s">
        <v>393</v>
      </c>
      <c r="C272" s="3"/>
      <c r="D272" s="3"/>
      <c r="E272" s="3"/>
      <c r="F272" s="657" t="s">
        <v>394</v>
      </c>
      <c r="G272" s="657"/>
      <c r="H272" s="27"/>
      <c r="I272" s="27"/>
      <c r="R272" s="439"/>
      <c r="S272" s="404"/>
    </row>
    <row r="273" spans="1:19" s="4" customFormat="1" ht="34.5" customHeight="1">
      <c r="A273" s="24"/>
      <c r="C273" s="3"/>
      <c r="D273" s="3"/>
      <c r="E273" s="3"/>
      <c r="F273" s="49"/>
      <c r="G273" s="49"/>
      <c r="H273" s="49"/>
      <c r="I273" s="49"/>
      <c r="S273" s="258"/>
    </row>
    <row r="274" spans="1:19" s="4" customFormat="1" ht="16.5" customHeight="1">
      <c r="A274" s="24"/>
      <c r="B274" s="314" t="s">
        <v>405</v>
      </c>
      <c r="C274" s="3"/>
      <c r="D274" s="3"/>
      <c r="E274" s="3"/>
      <c r="F274" s="657" t="s">
        <v>404</v>
      </c>
      <c r="G274" s="657"/>
      <c r="H274" s="47"/>
      <c r="I274" s="47"/>
      <c r="S274" s="258"/>
    </row>
    <row r="275" spans="1:9" s="4" customFormat="1" ht="18.75">
      <c r="A275" s="24"/>
      <c r="C275" s="25"/>
      <c r="D275" s="25"/>
      <c r="E275" s="25"/>
      <c r="F275" s="16"/>
      <c r="G275" s="28"/>
      <c r="H275" s="28"/>
      <c r="I275" s="28"/>
    </row>
    <row r="276" spans="1:9" s="4" customFormat="1" ht="18.75">
      <c r="A276" s="24"/>
      <c r="C276" s="25"/>
      <c r="D276" s="25"/>
      <c r="E276" s="25"/>
      <c r="F276" s="16"/>
      <c r="G276" s="28"/>
      <c r="H276" s="28"/>
      <c r="I276" s="28"/>
    </row>
    <row r="277" spans="1:9" s="4" customFormat="1" ht="18.75">
      <c r="A277" s="24"/>
      <c r="C277" s="25"/>
      <c r="D277" s="25"/>
      <c r="E277" s="25"/>
      <c r="F277" s="16"/>
      <c r="G277" s="28"/>
      <c r="H277" s="28"/>
      <c r="I277" s="28"/>
    </row>
    <row r="278" spans="1:9" s="4" customFormat="1" ht="11.25" customHeight="1">
      <c r="A278" s="24"/>
      <c r="C278" s="25"/>
      <c r="D278" s="25"/>
      <c r="E278" s="25"/>
      <c r="F278" s="16"/>
      <c r="G278" s="28"/>
      <c r="H278" s="28"/>
      <c r="I278" s="28"/>
    </row>
    <row r="279" spans="1:9" s="4" customFormat="1" ht="18.75" hidden="1">
      <c r="A279" s="24"/>
      <c r="C279" s="25"/>
      <c r="D279" s="25"/>
      <c r="E279" s="25"/>
      <c r="F279" s="16"/>
      <c r="G279" s="28"/>
      <c r="H279" s="28"/>
      <c r="I279" s="28"/>
    </row>
    <row r="280" spans="1:9" s="4" customFormat="1" ht="18.75" hidden="1">
      <c r="A280" s="24"/>
      <c r="C280" s="25"/>
      <c r="D280" s="25"/>
      <c r="E280" s="25"/>
      <c r="F280" s="16"/>
      <c r="G280" s="28"/>
      <c r="H280" s="28"/>
      <c r="I280" s="28"/>
    </row>
    <row r="281" spans="1:9" s="4" customFormat="1" ht="18.75" hidden="1">
      <c r="A281" s="24"/>
      <c r="C281" s="25"/>
      <c r="D281" s="25"/>
      <c r="E281" s="25"/>
      <c r="F281" s="16"/>
      <c r="G281" s="28"/>
      <c r="H281" s="28"/>
      <c r="I281" s="28"/>
    </row>
    <row r="282" spans="1:9" s="4" customFormat="1" ht="18.75">
      <c r="A282" s="24"/>
      <c r="C282" s="25"/>
      <c r="D282" s="25"/>
      <c r="E282" s="25"/>
      <c r="F282" s="16"/>
      <c r="G282" s="28"/>
      <c r="H282" s="28"/>
      <c r="I282" s="28"/>
    </row>
    <row r="283" spans="1:9" s="4" customFormat="1" ht="18.75">
      <c r="A283" s="24"/>
      <c r="C283" s="25"/>
      <c r="D283" s="25"/>
      <c r="E283" s="25"/>
      <c r="F283" s="16"/>
      <c r="G283" s="28"/>
      <c r="H283" s="28"/>
      <c r="I283" s="28"/>
    </row>
    <row r="284" spans="1:9" s="4" customFormat="1" ht="18.75">
      <c r="A284" s="24"/>
      <c r="C284" s="25"/>
      <c r="D284" s="25"/>
      <c r="E284" s="25"/>
      <c r="F284" s="16"/>
      <c r="G284" s="28"/>
      <c r="H284" s="28"/>
      <c r="I284" s="28"/>
    </row>
    <row r="285" spans="1:9" s="4" customFormat="1" ht="18.75">
      <c r="A285" s="24"/>
      <c r="C285" s="25"/>
      <c r="D285" s="25"/>
      <c r="E285" s="25"/>
      <c r="F285" s="16"/>
      <c r="G285" s="28"/>
      <c r="H285" s="28"/>
      <c r="I285" s="28"/>
    </row>
    <row r="286" spans="1:9" s="4" customFormat="1" ht="18.75">
      <c r="A286" s="24"/>
      <c r="C286" s="25"/>
      <c r="D286" s="25"/>
      <c r="E286" s="25"/>
      <c r="F286" s="16"/>
      <c r="G286" s="28"/>
      <c r="H286" s="28"/>
      <c r="I286" s="28"/>
    </row>
    <row r="287" spans="1:9" s="4" customFormat="1" ht="18.75">
      <c r="A287" s="24"/>
      <c r="C287" s="25"/>
      <c r="D287" s="25"/>
      <c r="E287" s="25"/>
      <c r="F287" s="16"/>
      <c r="G287" s="28"/>
      <c r="H287" s="28"/>
      <c r="I287" s="28"/>
    </row>
    <row r="288" spans="1:9" s="4" customFormat="1" ht="18.75">
      <c r="A288" s="24"/>
      <c r="C288" s="25"/>
      <c r="D288" s="25"/>
      <c r="E288" s="25"/>
      <c r="F288" s="16"/>
      <c r="G288" s="28"/>
      <c r="H288" s="28"/>
      <c r="I288" s="28"/>
    </row>
    <row r="289" spans="1:9" s="4" customFormat="1" ht="18.75">
      <c r="A289" s="24"/>
      <c r="C289" s="25"/>
      <c r="D289" s="25"/>
      <c r="E289" s="25"/>
      <c r="F289" s="16"/>
      <c r="G289" s="28"/>
      <c r="H289" s="28"/>
      <c r="I289" s="28"/>
    </row>
    <row r="290" spans="1:9" s="4" customFormat="1" ht="18.75">
      <c r="A290" s="24"/>
      <c r="C290" s="25"/>
      <c r="D290" s="25"/>
      <c r="E290" s="25"/>
      <c r="F290" s="16"/>
      <c r="G290" s="28"/>
      <c r="H290" s="28"/>
      <c r="I290" s="28"/>
    </row>
    <row r="291" spans="1:9" s="4" customFormat="1" ht="18.75">
      <c r="A291" s="24"/>
      <c r="C291" s="25"/>
      <c r="D291" s="25"/>
      <c r="E291" s="25"/>
      <c r="F291" s="16"/>
      <c r="G291" s="28"/>
      <c r="H291" s="28"/>
      <c r="I291" s="28"/>
    </row>
    <row r="292" spans="1:9" s="4" customFormat="1" ht="18.75">
      <c r="A292" s="24"/>
      <c r="C292" s="25"/>
      <c r="D292" s="25"/>
      <c r="E292" s="25"/>
      <c r="F292" s="16"/>
      <c r="G292" s="28"/>
      <c r="H292" s="28"/>
      <c r="I292" s="28"/>
    </row>
    <row r="293" spans="1:9" s="4" customFormat="1" ht="18.75">
      <c r="A293" s="24"/>
      <c r="C293" s="25"/>
      <c r="D293" s="25"/>
      <c r="E293" s="25"/>
      <c r="F293" s="16"/>
      <c r="G293" s="28"/>
      <c r="H293" s="28"/>
      <c r="I293" s="28"/>
    </row>
    <row r="294" spans="1:9" s="4" customFormat="1" ht="18.75">
      <c r="A294" s="24"/>
      <c r="C294" s="25"/>
      <c r="D294" s="25"/>
      <c r="E294" s="25"/>
      <c r="F294" s="16"/>
      <c r="G294" s="28"/>
      <c r="H294" s="28"/>
      <c r="I294" s="28"/>
    </row>
    <row r="295" spans="1:9" s="4" customFormat="1" ht="18.75">
      <c r="A295" s="24"/>
      <c r="C295" s="25"/>
      <c r="D295" s="25"/>
      <c r="E295" s="25"/>
      <c r="F295" s="16"/>
      <c r="G295" s="28"/>
      <c r="H295" s="28"/>
      <c r="I295" s="28"/>
    </row>
    <row r="296" spans="1:9" s="4" customFormat="1" ht="18.75">
      <c r="A296" s="24"/>
      <c r="C296" s="25"/>
      <c r="D296" s="25"/>
      <c r="E296" s="25"/>
      <c r="F296" s="16"/>
      <c r="G296" s="28"/>
      <c r="H296" s="28"/>
      <c r="I296" s="28"/>
    </row>
    <row r="297" spans="1:9" s="4" customFormat="1" ht="18.75">
      <c r="A297" s="24"/>
      <c r="C297" s="25"/>
      <c r="D297" s="25"/>
      <c r="E297" s="25"/>
      <c r="F297" s="16"/>
      <c r="G297" s="28"/>
      <c r="H297" s="28"/>
      <c r="I297" s="28"/>
    </row>
    <row r="298" spans="1:9" s="4" customFormat="1" ht="18.75">
      <c r="A298" s="24"/>
      <c r="C298" s="25"/>
      <c r="D298" s="25"/>
      <c r="E298" s="25"/>
      <c r="F298" s="16"/>
      <c r="G298" s="28"/>
      <c r="H298" s="28"/>
      <c r="I298" s="28"/>
    </row>
    <row r="299" spans="1:9" s="4" customFormat="1" ht="18.75">
      <c r="A299" s="24"/>
      <c r="C299" s="25"/>
      <c r="D299" s="25"/>
      <c r="E299" s="25"/>
      <c r="F299" s="16"/>
      <c r="G299" s="28"/>
      <c r="H299" s="28"/>
      <c r="I299" s="28"/>
    </row>
    <row r="300" spans="1:9" s="4" customFormat="1" ht="18.75">
      <c r="A300" s="24"/>
      <c r="C300" s="25"/>
      <c r="D300" s="25"/>
      <c r="E300" s="25"/>
      <c r="F300" s="16"/>
      <c r="G300" s="28"/>
      <c r="H300" s="28"/>
      <c r="I300" s="28"/>
    </row>
    <row r="301" spans="1:9" s="4" customFormat="1" ht="18.75">
      <c r="A301" s="24"/>
      <c r="C301" s="25"/>
      <c r="D301" s="25"/>
      <c r="E301" s="25"/>
      <c r="F301" s="16"/>
      <c r="G301" s="28"/>
      <c r="H301" s="28"/>
      <c r="I301" s="28"/>
    </row>
    <row r="302" spans="1:9" s="4" customFormat="1" ht="18.75">
      <c r="A302" s="24"/>
      <c r="C302" s="25"/>
      <c r="D302" s="25"/>
      <c r="E302" s="25"/>
      <c r="F302" s="16"/>
      <c r="G302" s="28"/>
      <c r="H302" s="28"/>
      <c r="I302" s="28"/>
    </row>
    <row r="303" spans="1:9" s="4" customFormat="1" ht="18.75">
      <c r="A303" s="24"/>
      <c r="C303" s="25"/>
      <c r="D303" s="25"/>
      <c r="E303" s="25"/>
      <c r="F303" s="16"/>
      <c r="G303" s="28"/>
      <c r="H303" s="28"/>
      <c r="I303" s="28"/>
    </row>
    <row r="304" spans="1:9" s="4" customFormat="1" ht="18.75">
      <c r="A304" s="24"/>
      <c r="C304" s="25"/>
      <c r="D304" s="25"/>
      <c r="E304" s="25"/>
      <c r="F304" s="16"/>
      <c r="G304" s="28"/>
      <c r="H304" s="28"/>
      <c r="I304" s="28"/>
    </row>
    <row r="305" spans="1:9" s="4" customFormat="1" ht="18.75">
      <c r="A305" s="24"/>
      <c r="C305" s="25"/>
      <c r="D305" s="25"/>
      <c r="E305" s="25"/>
      <c r="F305" s="16"/>
      <c r="G305" s="28"/>
      <c r="H305" s="28"/>
      <c r="I305" s="28"/>
    </row>
    <row r="306" spans="6:9" ht="18.75">
      <c r="F306" s="16"/>
      <c r="G306" s="28"/>
      <c r="H306" s="28"/>
      <c r="I306" s="28"/>
    </row>
    <row r="307" spans="6:9" ht="18.75">
      <c r="F307" s="16"/>
      <c r="G307" s="28"/>
      <c r="H307" s="28"/>
      <c r="I307" s="28"/>
    </row>
    <row r="308" spans="6:9" ht="18.75">
      <c r="F308" s="16"/>
      <c r="G308" s="28"/>
      <c r="H308" s="28"/>
      <c r="I308" s="28"/>
    </row>
    <row r="309" spans="6:9" ht="18.75">
      <c r="F309" s="16"/>
      <c r="G309" s="28"/>
      <c r="H309" s="28"/>
      <c r="I309" s="28"/>
    </row>
    <row r="310" spans="6:9" ht="18.75">
      <c r="F310" s="16"/>
      <c r="G310" s="28"/>
      <c r="H310" s="28"/>
      <c r="I310" s="28"/>
    </row>
    <row r="311" spans="6:9" ht="18.75">
      <c r="F311" s="16"/>
      <c r="G311" s="28"/>
      <c r="H311" s="28"/>
      <c r="I311" s="28"/>
    </row>
    <row r="312" spans="6:9" ht="18.75">
      <c r="F312" s="16"/>
      <c r="G312" s="28"/>
      <c r="H312" s="28"/>
      <c r="I312" s="28"/>
    </row>
    <row r="313" spans="6:9" ht="18.75">
      <c r="F313" s="16"/>
      <c r="G313" s="28"/>
      <c r="H313" s="28"/>
      <c r="I313" s="28"/>
    </row>
    <row r="314" spans="6:9" ht="18.75">
      <c r="F314" s="16"/>
      <c r="G314" s="28"/>
      <c r="H314" s="28"/>
      <c r="I314" s="28"/>
    </row>
    <row r="315" spans="6:9" ht="18.75">
      <c r="F315" s="16"/>
      <c r="G315" s="28"/>
      <c r="H315" s="28"/>
      <c r="I315" s="28"/>
    </row>
    <row r="316" spans="6:9" ht="18.75">
      <c r="F316" s="16"/>
      <c r="G316" s="28"/>
      <c r="H316" s="28"/>
      <c r="I316" s="28"/>
    </row>
    <row r="317" spans="6:9" ht="18.75">
      <c r="F317" s="16"/>
      <c r="G317" s="28"/>
      <c r="H317" s="28"/>
      <c r="I317" s="28"/>
    </row>
    <row r="318" spans="6:9" ht="18.75">
      <c r="F318" s="16"/>
      <c r="G318" s="28"/>
      <c r="H318" s="28"/>
      <c r="I318" s="28"/>
    </row>
    <row r="319" spans="6:9" ht="18.75">
      <c r="F319" s="16"/>
      <c r="G319" s="28"/>
      <c r="H319" s="28"/>
      <c r="I319" s="28"/>
    </row>
    <row r="320" spans="6:9" ht="18.75">
      <c r="F320" s="16"/>
      <c r="G320" s="28"/>
      <c r="H320" s="28"/>
      <c r="I320" s="28"/>
    </row>
    <row r="321" spans="6:9" ht="18.75">
      <c r="F321" s="16"/>
      <c r="G321" s="28"/>
      <c r="H321" s="28"/>
      <c r="I321" s="28"/>
    </row>
    <row r="322" spans="6:9" ht="18.75">
      <c r="F322" s="16"/>
      <c r="G322" s="28"/>
      <c r="H322" s="28"/>
      <c r="I322" s="28"/>
    </row>
    <row r="323" spans="6:9" ht="18.75">
      <c r="F323" s="16"/>
      <c r="G323" s="28"/>
      <c r="H323" s="28"/>
      <c r="I323" s="28"/>
    </row>
    <row r="324" spans="6:9" ht="18.75">
      <c r="F324" s="16"/>
      <c r="G324" s="28"/>
      <c r="H324" s="28"/>
      <c r="I324" s="28"/>
    </row>
    <row r="325" spans="6:9" ht="18.75">
      <c r="F325" s="16"/>
      <c r="G325" s="28"/>
      <c r="H325" s="28"/>
      <c r="I325" s="28"/>
    </row>
    <row r="326" spans="6:9" ht="18.75">
      <c r="F326" s="16"/>
      <c r="G326" s="28"/>
      <c r="H326" s="28"/>
      <c r="I326" s="28"/>
    </row>
    <row r="327" spans="6:9" ht="18.75">
      <c r="F327" s="16"/>
      <c r="G327" s="28"/>
      <c r="H327" s="28"/>
      <c r="I327" s="28"/>
    </row>
    <row r="328" spans="6:9" ht="18.75">
      <c r="F328" s="16"/>
      <c r="G328" s="28"/>
      <c r="H328" s="28"/>
      <c r="I328" s="28"/>
    </row>
    <row r="329" spans="6:9" ht="18.75">
      <c r="F329" s="16"/>
      <c r="G329" s="28"/>
      <c r="H329" s="28"/>
      <c r="I329" s="28"/>
    </row>
    <row r="330" spans="6:9" ht="18.75">
      <c r="F330" s="16"/>
      <c r="G330" s="28"/>
      <c r="H330" s="28"/>
      <c r="I330" s="28"/>
    </row>
    <row r="331" spans="6:9" ht="18.75">
      <c r="F331" s="16"/>
      <c r="G331" s="28"/>
      <c r="H331" s="28"/>
      <c r="I331" s="28"/>
    </row>
    <row r="332" spans="6:9" ht="18.75">
      <c r="F332" s="16"/>
      <c r="G332" s="28"/>
      <c r="H332" s="28"/>
      <c r="I332" s="28"/>
    </row>
    <row r="333" spans="6:9" ht="18.75">
      <c r="F333" s="16"/>
      <c r="G333" s="28"/>
      <c r="H333" s="28"/>
      <c r="I333" s="28"/>
    </row>
    <row r="334" spans="6:9" ht="18.75">
      <c r="F334" s="16"/>
      <c r="G334" s="28"/>
      <c r="H334" s="28"/>
      <c r="I334" s="28"/>
    </row>
    <row r="335" spans="6:9" ht="18.75">
      <c r="F335" s="16"/>
      <c r="G335" s="28"/>
      <c r="H335" s="28"/>
      <c r="I335" s="28"/>
    </row>
    <row r="336" spans="6:9" ht="18.75">
      <c r="F336" s="16"/>
      <c r="G336" s="28"/>
      <c r="H336" s="28"/>
      <c r="I336" s="28"/>
    </row>
    <row r="337" spans="6:9" ht="18.75">
      <c r="F337" s="16"/>
      <c r="G337" s="28"/>
      <c r="H337" s="28"/>
      <c r="I337" s="28"/>
    </row>
    <row r="338" spans="6:9" ht="18.75">
      <c r="F338" s="16"/>
      <c r="G338" s="28"/>
      <c r="H338" s="28"/>
      <c r="I338" s="28"/>
    </row>
    <row r="339" spans="6:9" ht="18.75">
      <c r="F339" s="16"/>
      <c r="G339" s="28"/>
      <c r="H339" s="28"/>
      <c r="I339" s="28"/>
    </row>
    <row r="340" spans="6:9" ht="18.75">
      <c r="F340" s="16"/>
      <c r="G340" s="28"/>
      <c r="H340" s="28"/>
      <c r="I340" s="28"/>
    </row>
    <row r="341" spans="6:9" ht="18.75">
      <c r="F341" s="16"/>
      <c r="G341" s="28"/>
      <c r="H341" s="28"/>
      <c r="I341" s="28"/>
    </row>
    <row r="342" spans="6:9" ht="18.75">
      <c r="F342" s="16"/>
      <c r="G342" s="28"/>
      <c r="H342" s="28"/>
      <c r="I342" s="28"/>
    </row>
    <row r="343" spans="6:9" ht="18.75">
      <c r="F343" s="16"/>
      <c r="G343" s="28"/>
      <c r="H343" s="28"/>
      <c r="I343" s="28"/>
    </row>
    <row r="344" spans="6:9" ht="18.75">
      <c r="F344" s="16"/>
      <c r="G344" s="28"/>
      <c r="H344" s="28"/>
      <c r="I344" s="28"/>
    </row>
    <row r="345" spans="6:9" ht="18.75">
      <c r="F345" s="16"/>
      <c r="G345" s="28"/>
      <c r="H345" s="28"/>
      <c r="I345" s="28"/>
    </row>
    <row r="346" spans="6:9" ht="18.75">
      <c r="F346" s="16"/>
      <c r="G346" s="28"/>
      <c r="H346" s="28"/>
      <c r="I346" s="28"/>
    </row>
    <row r="347" spans="6:9" ht="18.75">
      <c r="F347" s="16"/>
      <c r="G347" s="28"/>
      <c r="H347" s="28"/>
      <c r="I347" s="28"/>
    </row>
    <row r="348" spans="6:9" ht="18.75">
      <c r="F348" s="16"/>
      <c r="G348" s="28"/>
      <c r="H348" s="28"/>
      <c r="I348" s="28"/>
    </row>
    <row r="349" spans="6:9" ht="18.75">
      <c r="F349" s="16"/>
      <c r="G349" s="28"/>
      <c r="H349" s="28"/>
      <c r="I349" s="28"/>
    </row>
    <row r="350" spans="6:9" ht="18.75">
      <c r="F350" s="16"/>
      <c r="G350" s="28"/>
      <c r="H350" s="28"/>
      <c r="I350" s="28"/>
    </row>
    <row r="351" spans="6:9" ht="18.75">
      <c r="F351" s="16"/>
      <c r="G351" s="28"/>
      <c r="H351" s="28"/>
      <c r="I351" s="28"/>
    </row>
    <row r="352" spans="6:9" ht="18.75">
      <c r="F352" s="16"/>
      <c r="G352" s="28"/>
      <c r="H352" s="28"/>
      <c r="I352" s="28"/>
    </row>
    <row r="353" spans="6:9" ht="18.75">
      <c r="F353" s="16"/>
      <c r="G353" s="28"/>
      <c r="H353" s="28"/>
      <c r="I353" s="28"/>
    </row>
    <row r="354" spans="6:9" ht="18.75">
      <c r="F354" s="16"/>
      <c r="G354" s="28"/>
      <c r="H354" s="28"/>
      <c r="I354" s="28"/>
    </row>
    <row r="355" spans="6:9" ht="18.75">
      <c r="F355" s="16"/>
      <c r="G355" s="28"/>
      <c r="H355" s="28"/>
      <c r="I355" s="28"/>
    </row>
    <row r="356" spans="6:9" ht="18.75">
      <c r="F356" s="16"/>
      <c r="G356" s="28"/>
      <c r="H356" s="28"/>
      <c r="I356" s="28"/>
    </row>
    <row r="357" spans="6:9" ht="18.75">
      <c r="F357" s="16"/>
      <c r="G357" s="28"/>
      <c r="H357" s="28"/>
      <c r="I357" s="28"/>
    </row>
    <row r="358" spans="6:9" ht="18.75">
      <c r="F358" s="16"/>
      <c r="G358" s="28"/>
      <c r="H358" s="28"/>
      <c r="I358" s="28"/>
    </row>
    <row r="359" spans="6:9" ht="18.75">
      <c r="F359" s="16"/>
      <c r="G359" s="28"/>
      <c r="H359" s="28"/>
      <c r="I359" s="28"/>
    </row>
    <row r="360" spans="6:9" ht="18.75">
      <c r="F360" s="16"/>
      <c r="G360" s="28"/>
      <c r="H360" s="28"/>
      <c r="I360" s="28"/>
    </row>
    <row r="361" spans="6:9" ht="18.75">
      <c r="F361" s="16"/>
      <c r="G361" s="28"/>
      <c r="H361" s="28"/>
      <c r="I361" s="28"/>
    </row>
    <row r="362" spans="6:9" ht="18.75">
      <c r="F362" s="16"/>
      <c r="G362" s="28"/>
      <c r="H362" s="28"/>
      <c r="I362" s="28"/>
    </row>
    <row r="363" spans="6:9" ht="18.75">
      <c r="F363" s="16"/>
      <c r="G363" s="28"/>
      <c r="H363" s="28"/>
      <c r="I363" s="28"/>
    </row>
    <row r="364" spans="6:9" ht="18.75">
      <c r="F364" s="16"/>
      <c r="G364" s="28"/>
      <c r="H364" s="28"/>
      <c r="I364" s="28"/>
    </row>
    <row r="365" spans="6:9" ht="18.75">
      <c r="F365" s="16"/>
      <c r="G365" s="28"/>
      <c r="H365" s="28"/>
      <c r="I365" s="28"/>
    </row>
    <row r="366" spans="6:9" ht="18.75">
      <c r="F366" s="16"/>
      <c r="G366" s="28"/>
      <c r="H366" s="28"/>
      <c r="I366" s="28"/>
    </row>
    <row r="367" spans="6:9" ht="18.75">
      <c r="F367" s="16"/>
      <c r="G367" s="28"/>
      <c r="H367" s="28"/>
      <c r="I367" s="28"/>
    </row>
    <row r="368" spans="6:9" ht="18.75">
      <c r="F368" s="16"/>
      <c r="G368" s="28"/>
      <c r="H368" s="28"/>
      <c r="I368" s="28"/>
    </row>
    <row r="369" spans="6:9" ht="18.75">
      <c r="F369" s="16"/>
      <c r="G369" s="28"/>
      <c r="H369" s="28"/>
      <c r="I369" s="28"/>
    </row>
    <row r="370" spans="6:9" ht="18.75">
      <c r="F370" s="16"/>
      <c r="G370" s="28"/>
      <c r="H370" s="28"/>
      <c r="I370" s="28"/>
    </row>
    <row r="371" spans="6:9" ht="18.75">
      <c r="F371" s="16"/>
      <c r="G371" s="28"/>
      <c r="H371" s="28"/>
      <c r="I371" s="28"/>
    </row>
    <row r="372" spans="6:9" ht="18.75">
      <c r="F372" s="16"/>
      <c r="G372" s="28"/>
      <c r="H372" s="28"/>
      <c r="I372" s="28"/>
    </row>
    <row r="373" spans="6:9" ht="18.75">
      <c r="F373" s="16"/>
      <c r="G373" s="28"/>
      <c r="H373" s="28"/>
      <c r="I373" s="28"/>
    </row>
    <row r="374" spans="6:9" ht="18.75">
      <c r="F374" s="16"/>
      <c r="G374" s="28"/>
      <c r="H374" s="28"/>
      <c r="I374" s="28"/>
    </row>
    <row r="375" spans="6:9" ht="18.75">
      <c r="F375" s="16"/>
      <c r="G375" s="28"/>
      <c r="H375" s="28"/>
      <c r="I375" s="28"/>
    </row>
    <row r="376" spans="6:9" ht="18.75">
      <c r="F376" s="16"/>
      <c r="G376" s="28"/>
      <c r="H376" s="28"/>
      <c r="I376" s="28"/>
    </row>
    <row r="377" spans="6:9" ht="18.75">
      <c r="F377" s="16"/>
      <c r="G377" s="28"/>
      <c r="H377" s="28"/>
      <c r="I377" s="28"/>
    </row>
    <row r="378" spans="6:9" ht="18.75">
      <c r="F378" s="16"/>
      <c r="G378" s="28"/>
      <c r="H378" s="28"/>
      <c r="I378" s="28"/>
    </row>
    <row r="379" spans="6:9" ht="18.75">
      <c r="F379" s="16"/>
      <c r="G379" s="28"/>
      <c r="H379" s="28"/>
      <c r="I379" s="28"/>
    </row>
    <row r="380" spans="6:9" ht="18.75">
      <c r="F380" s="16"/>
      <c r="G380" s="28"/>
      <c r="H380" s="28"/>
      <c r="I380" s="28"/>
    </row>
    <row r="381" spans="6:9" ht="18.75">
      <c r="F381" s="16"/>
      <c r="G381" s="28"/>
      <c r="H381" s="28"/>
      <c r="I381" s="28"/>
    </row>
    <row r="382" spans="6:9" ht="18.75">
      <c r="F382" s="16"/>
      <c r="G382" s="28"/>
      <c r="H382" s="28"/>
      <c r="I382" s="28"/>
    </row>
    <row r="383" spans="6:9" ht="18.75">
      <c r="F383" s="16"/>
      <c r="G383" s="28"/>
      <c r="H383" s="28"/>
      <c r="I383" s="28"/>
    </row>
    <row r="384" spans="6:9" ht="18.75">
      <c r="F384" s="16"/>
      <c r="G384" s="28"/>
      <c r="H384" s="28"/>
      <c r="I384" s="28"/>
    </row>
    <row r="385" spans="6:9" ht="18.75">
      <c r="F385" s="16"/>
      <c r="G385" s="28"/>
      <c r="H385" s="28"/>
      <c r="I385" s="28"/>
    </row>
    <row r="386" spans="6:9" ht="18.75">
      <c r="F386" s="16"/>
      <c r="G386" s="28"/>
      <c r="H386" s="28"/>
      <c r="I386" s="28"/>
    </row>
    <row r="387" spans="6:9" ht="18.75">
      <c r="F387" s="16"/>
      <c r="G387" s="28"/>
      <c r="H387" s="28"/>
      <c r="I387" s="28"/>
    </row>
    <row r="388" spans="6:9" ht="18.75">
      <c r="F388" s="16"/>
      <c r="G388" s="28"/>
      <c r="H388" s="28"/>
      <c r="I388" s="28"/>
    </row>
    <row r="389" spans="6:9" ht="18.75">
      <c r="F389" s="16"/>
      <c r="G389" s="28"/>
      <c r="H389" s="28"/>
      <c r="I389" s="28"/>
    </row>
    <row r="390" spans="6:9" ht="18.75">
      <c r="F390" s="16"/>
      <c r="G390" s="28"/>
      <c r="H390" s="28"/>
      <c r="I390" s="28"/>
    </row>
    <row r="391" spans="6:9" ht="18.75">
      <c r="F391" s="16"/>
      <c r="G391" s="28"/>
      <c r="H391" s="28"/>
      <c r="I391" s="28"/>
    </row>
    <row r="392" spans="6:9" ht="18.75">
      <c r="F392" s="16"/>
      <c r="G392" s="28"/>
      <c r="H392" s="28"/>
      <c r="I392" s="28"/>
    </row>
    <row r="393" spans="6:9" ht="18.75">
      <c r="F393" s="16"/>
      <c r="G393" s="28"/>
      <c r="H393" s="28"/>
      <c r="I393" s="28"/>
    </row>
    <row r="394" spans="6:9" ht="18.75">
      <c r="F394" s="16"/>
      <c r="G394" s="28"/>
      <c r="H394" s="28"/>
      <c r="I394" s="28"/>
    </row>
    <row r="395" spans="6:9" ht="18.75">
      <c r="F395" s="16"/>
      <c r="G395" s="28"/>
      <c r="H395" s="28"/>
      <c r="I395" s="28"/>
    </row>
    <row r="396" spans="6:9" ht="18.75">
      <c r="F396" s="16"/>
      <c r="G396" s="28"/>
      <c r="H396" s="28"/>
      <c r="I396" s="28"/>
    </row>
    <row r="397" spans="6:9" ht="18.75">
      <c r="F397" s="16"/>
      <c r="G397" s="28"/>
      <c r="H397" s="28"/>
      <c r="I397" s="28"/>
    </row>
    <row r="398" spans="6:9" ht="18.75">
      <c r="F398" s="16"/>
      <c r="G398" s="28"/>
      <c r="H398" s="28"/>
      <c r="I398" s="28"/>
    </row>
    <row r="399" spans="6:9" ht="18.75">
      <c r="F399" s="16"/>
      <c r="G399" s="28"/>
      <c r="H399" s="28"/>
      <c r="I399" s="28"/>
    </row>
    <row r="400" spans="6:9" ht="18.75">
      <c r="F400" s="16"/>
      <c r="G400" s="28"/>
      <c r="H400" s="28"/>
      <c r="I400" s="28"/>
    </row>
    <row r="401" spans="6:9" ht="18.75">
      <c r="F401" s="16"/>
      <c r="G401" s="28"/>
      <c r="H401" s="28"/>
      <c r="I401" s="28"/>
    </row>
    <row r="402" spans="6:9" ht="18.75">
      <c r="F402" s="16"/>
      <c r="G402" s="28"/>
      <c r="H402" s="28"/>
      <c r="I402" s="28"/>
    </row>
    <row r="403" spans="6:9" ht="18.75">
      <c r="F403" s="16"/>
      <c r="G403" s="28"/>
      <c r="H403" s="28"/>
      <c r="I403" s="28"/>
    </row>
    <row r="404" spans="6:9" ht="18.75">
      <c r="F404" s="16"/>
      <c r="G404" s="28"/>
      <c r="H404" s="28"/>
      <c r="I404" s="28"/>
    </row>
    <row r="405" spans="6:9" ht="18.75">
      <c r="F405" s="16"/>
      <c r="G405" s="28"/>
      <c r="H405" s="28"/>
      <c r="I405" s="28"/>
    </row>
    <row r="406" spans="6:9" ht="18.75">
      <c r="F406" s="16"/>
      <c r="G406" s="28"/>
      <c r="H406" s="28"/>
      <c r="I406" s="28"/>
    </row>
    <row r="407" spans="6:9" ht="18.75">
      <c r="F407" s="16"/>
      <c r="G407" s="28"/>
      <c r="H407" s="28"/>
      <c r="I407" s="28"/>
    </row>
    <row r="408" spans="6:9" ht="18.75">
      <c r="F408" s="16"/>
      <c r="G408" s="28"/>
      <c r="H408" s="28"/>
      <c r="I408" s="28"/>
    </row>
    <row r="409" spans="6:9" ht="18.75">
      <c r="F409" s="16"/>
      <c r="G409" s="28"/>
      <c r="H409" s="28"/>
      <c r="I409" s="28"/>
    </row>
    <row r="410" spans="6:9" ht="18.75">
      <c r="F410" s="16"/>
      <c r="G410" s="28"/>
      <c r="H410" s="28"/>
      <c r="I410" s="28"/>
    </row>
    <row r="411" spans="6:9" ht="18.75">
      <c r="F411" s="16"/>
      <c r="G411" s="28"/>
      <c r="H411" s="28"/>
      <c r="I411" s="28"/>
    </row>
    <row r="412" spans="6:9" ht="18.75">
      <c r="F412" s="16"/>
      <c r="G412" s="28"/>
      <c r="H412" s="28"/>
      <c r="I412" s="28"/>
    </row>
    <row r="413" spans="6:9" ht="18.75">
      <c r="F413" s="16"/>
      <c r="G413" s="28"/>
      <c r="H413" s="28"/>
      <c r="I413" s="28"/>
    </row>
    <row r="414" spans="6:9" ht="18.75">
      <c r="F414" s="16"/>
      <c r="G414" s="28"/>
      <c r="H414" s="28"/>
      <c r="I414" s="28"/>
    </row>
    <row r="415" spans="6:9" ht="18.75">
      <c r="F415" s="16"/>
      <c r="G415" s="28"/>
      <c r="H415" s="28"/>
      <c r="I415" s="28"/>
    </row>
    <row r="416" spans="6:9" ht="18.75">
      <c r="F416" s="16"/>
      <c r="G416" s="28"/>
      <c r="H416" s="28"/>
      <c r="I416" s="28"/>
    </row>
    <row r="417" spans="6:9" ht="18.75">
      <c r="F417" s="16"/>
      <c r="G417" s="28"/>
      <c r="H417" s="28"/>
      <c r="I417" s="28"/>
    </row>
    <row r="418" spans="6:9" ht="18.75">
      <c r="F418" s="16"/>
      <c r="G418" s="28"/>
      <c r="H418" s="28"/>
      <c r="I418" s="28"/>
    </row>
    <row r="419" spans="6:9" ht="18.75">
      <c r="F419" s="16"/>
      <c r="G419" s="28"/>
      <c r="H419" s="28"/>
      <c r="I419" s="28"/>
    </row>
    <row r="420" spans="6:9" ht="18.75">
      <c r="F420" s="16"/>
      <c r="G420" s="28"/>
      <c r="H420" s="28"/>
      <c r="I420" s="28"/>
    </row>
    <row r="421" spans="6:9" ht="18.75">
      <c r="F421" s="16"/>
      <c r="G421" s="28"/>
      <c r="H421" s="28"/>
      <c r="I421" s="28"/>
    </row>
    <row r="422" spans="6:9" ht="18.75">
      <c r="F422" s="16"/>
      <c r="G422" s="28"/>
      <c r="H422" s="28"/>
      <c r="I422" s="28"/>
    </row>
    <row r="423" spans="6:9" ht="18.75">
      <c r="F423" s="16"/>
      <c r="G423" s="28"/>
      <c r="H423" s="28"/>
      <c r="I423" s="28"/>
    </row>
    <row r="424" spans="6:9" ht="18.75">
      <c r="F424" s="16"/>
      <c r="G424" s="28"/>
      <c r="H424" s="28"/>
      <c r="I424" s="28"/>
    </row>
    <row r="425" spans="6:9" ht="18.75">
      <c r="F425" s="16"/>
      <c r="G425" s="28"/>
      <c r="H425" s="28"/>
      <c r="I425" s="28"/>
    </row>
    <row r="426" spans="6:9" ht="18.75">
      <c r="F426" s="16"/>
      <c r="G426" s="28"/>
      <c r="H426" s="28"/>
      <c r="I426" s="28"/>
    </row>
    <row r="427" spans="6:9" ht="18.75">
      <c r="F427" s="16"/>
      <c r="G427" s="28"/>
      <c r="H427" s="28"/>
      <c r="I427" s="28"/>
    </row>
    <row r="428" spans="6:9" ht="18.75">
      <c r="F428" s="16"/>
      <c r="G428" s="28"/>
      <c r="H428" s="28"/>
      <c r="I428" s="28"/>
    </row>
    <row r="429" spans="6:9" ht="18.75">
      <c r="F429" s="16"/>
      <c r="G429" s="28"/>
      <c r="H429" s="28"/>
      <c r="I429" s="28"/>
    </row>
    <row r="430" spans="6:9" ht="18.75">
      <c r="F430" s="16"/>
      <c r="G430" s="28"/>
      <c r="H430" s="28"/>
      <c r="I430" s="28"/>
    </row>
    <row r="431" spans="6:9" ht="18.75">
      <c r="F431" s="16"/>
      <c r="G431" s="28"/>
      <c r="H431" s="28"/>
      <c r="I431" s="28"/>
    </row>
    <row r="432" spans="6:9" ht="18.75">
      <c r="F432" s="16"/>
      <c r="G432" s="28"/>
      <c r="H432" s="28"/>
      <c r="I432" s="28"/>
    </row>
    <row r="433" spans="6:9" ht="18.75">
      <c r="F433" s="16"/>
      <c r="G433" s="28"/>
      <c r="H433" s="28"/>
      <c r="I433" s="28"/>
    </row>
    <row r="434" spans="6:9" ht="18.75">
      <c r="F434" s="16"/>
      <c r="G434" s="28"/>
      <c r="H434" s="28"/>
      <c r="I434" s="28"/>
    </row>
    <row r="435" spans="6:9" ht="18.75">
      <c r="F435" s="16"/>
      <c r="G435" s="28"/>
      <c r="H435" s="28"/>
      <c r="I435" s="28"/>
    </row>
    <row r="436" spans="6:9" ht="18.75">
      <c r="F436" s="16"/>
      <c r="G436" s="28"/>
      <c r="H436" s="28"/>
      <c r="I436" s="28"/>
    </row>
    <row r="437" spans="6:9" ht="18.75">
      <c r="F437" s="16"/>
      <c r="G437" s="28"/>
      <c r="H437" s="28"/>
      <c r="I437" s="28"/>
    </row>
    <row r="438" spans="6:9" ht="18.75">
      <c r="F438" s="16"/>
      <c r="G438" s="28"/>
      <c r="H438" s="28"/>
      <c r="I438" s="28"/>
    </row>
    <row r="439" spans="6:9" ht="18.75">
      <c r="F439" s="16"/>
      <c r="G439" s="28"/>
      <c r="H439" s="28"/>
      <c r="I439" s="28"/>
    </row>
    <row r="440" spans="6:9" ht="18.75">
      <c r="F440" s="16"/>
      <c r="G440" s="28"/>
      <c r="H440" s="28"/>
      <c r="I440" s="28"/>
    </row>
    <row r="441" spans="6:9" ht="18.75">
      <c r="F441" s="16"/>
      <c r="G441" s="28"/>
      <c r="H441" s="28"/>
      <c r="I441" s="28"/>
    </row>
    <row r="442" spans="6:9" ht="18.75">
      <c r="F442" s="16"/>
      <c r="G442" s="28"/>
      <c r="H442" s="28"/>
      <c r="I442" s="28"/>
    </row>
    <row r="443" spans="6:9" ht="18.75">
      <c r="F443" s="16"/>
      <c r="G443" s="28"/>
      <c r="H443" s="28"/>
      <c r="I443" s="28"/>
    </row>
    <row r="444" spans="6:9" ht="18.75">
      <c r="F444" s="16"/>
      <c r="G444" s="28"/>
      <c r="H444" s="28"/>
      <c r="I444" s="28"/>
    </row>
    <row r="445" spans="6:9" ht="18.75">
      <c r="F445" s="16"/>
      <c r="G445" s="28"/>
      <c r="H445" s="28"/>
      <c r="I445" s="28"/>
    </row>
    <row r="446" spans="6:9" ht="18.75">
      <c r="F446" s="16"/>
      <c r="G446" s="28"/>
      <c r="H446" s="28"/>
      <c r="I446" s="28"/>
    </row>
    <row r="447" spans="6:9" ht="18.75">
      <c r="F447" s="16"/>
      <c r="G447" s="28"/>
      <c r="H447" s="28"/>
      <c r="I447" s="28"/>
    </row>
    <row r="448" spans="6:9" ht="18.75">
      <c r="F448" s="16"/>
      <c r="G448" s="28"/>
      <c r="H448" s="28"/>
      <c r="I448" s="28"/>
    </row>
    <row r="449" spans="6:9" ht="18.75">
      <c r="F449" s="16"/>
      <c r="G449" s="28"/>
      <c r="H449" s="28"/>
      <c r="I449" s="28"/>
    </row>
    <row r="450" spans="6:9" ht="18.75">
      <c r="F450" s="16"/>
      <c r="G450" s="28"/>
      <c r="H450" s="28"/>
      <c r="I450" s="28"/>
    </row>
    <row r="451" spans="6:9" ht="18.75">
      <c r="F451" s="16"/>
      <c r="G451" s="28"/>
      <c r="H451" s="28"/>
      <c r="I451" s="28"/>
    </row>
    <row r="452" spans="6:9" ht="18.75">
      <c r="F452" s="16"/>
      <c r="G452" s="28"/>
      <c r="H452" s="28"/>
      <c r="I452" s="28"/>
    </row>
    <row r="453" spans="6:9" ht="18.75">
      <c r="F453" s="16"/>
      <c r="G453" s="28"/>
      <c r="H453" s="28"/>
      <c r="I453" s="28"/>
    </row>
    <row r="454" spans="6:9" ht="18.75">
      <c r="F454" s="16"/>
      <c r="G454" s="28"/>
      <c r="H454" s="28"/>
      <c r="I454" s="28"/>
    </row>
    <row r="455" spans="6:9" ht="18.75">
      <c r="F455" s="16"/>
      <c r="G455" s="28"/>
      <c r="H455" s="28"/>
      <c r="I455" s="28"/>
    </row>
    <row r="456" spans="6:9" ht="18.75">
      <c r="F456" s="16"/>
      <c r="G456" s="28"/>
      <c r="H456" s="28"/>
      <c r="I456" s="28"/>
    </row>
    <row r="457" spans="6:9" ht="18.75">
      <c r="F457" s="16"/>
      <c r="G457" s="28"/>
      <c r="H457" s="28"/>
      <c r="I457" s="28"/>
    </row>
    <row r="458" spans="6:9" ht="18.75">
      <c r="F458" s="16"/>
      <c r="G458" s="28"/>
      <c r="H458" s="28"/>
      <c r="I458" s="28"/>
    </row>
    <row r="459" spans="6:9" ht="18.75">
      <c r="F459" s="16"/>
      <c r="G459" s="28"/>
      <c r="H459" s="28"/>
      <c r="I459" s="28"/>
    </row>
    <row r="460" spans="6:9" ht="18.75">
      <c r="F460" s="16"/>
      <c r="G460" s="28"/>
      <c r="H460" s="28"/>
      <c r="I460" s="28"/>
    </row>
    <row r="461" spans="6:9" ht="18.75">
      <c r="F461" s="16"/>
      <c r="G461" s="28"/>
      <c r="H461" s="28"/>
      <c r="I461" s="28"/>
    </row>
    <row r="462" spans="6:9" ht="18.75">
      <c r="F462" s="16"/>
      <c r="G462" s="28"/>
      <c r="H462" s="28"/>
      <c r="I462" s="28"/>
    </row>
    <row r="463" spans="6:9" ht="18.75">
      <c r="F463" s="16"/>
      <c r="G463" s="28"/>
      <c r="H463" s="28"/>
      <c r="I463" s="28"/>
    </row>
    <row r="464" spans="6:9" ht="18.75">
      <c r="F464" s="16"/>
      <c r="G464" s="28"/>
      <c r="H464" s="28"/>
      <c r="I464" s="28"/>
    </row>
    <row r="465" spans="6:9" ht="18.75">
      <c r="F465" s="16"/>
      <c r="G465" s="28"/>
      <c r="H465" s="28"/>
      <c r="I465" s="28"/>
    </row>
    <row r="466" spans="6:9" ht="18.75">
      <c r="F466" s="16"/>
      <c r="G466" s="28"/>
      <c r="H466" s="28"/>
      <c r="I466" s="28"/>
    </row>
    <row r="467" spans="6:9" ht="18.75">
      <c r="F467" s="16"/>
      <c r="G467" s="28"/>
      <c r="H467" s="28"/>
      <c r="I467" s="28"/>
    </row>
    <row r="468" spans="6:9" ht="18.75">
      <c r="F468" s="16"/>
      <c r="G468" s="28"/>
      <c r="H468" s="28"/>
      <c r="I468" s="28"/>
    </row>
    <row r="469" spans="6:9" ht="18.75">
      <c r="F469" s="16"/>
      <c r="G469" s="28"/>
      <c r="H469" s="28"/>
      <c r="I469" s="28"/>
    </row>
    <row r="470" spans="6:9" ht="18.75">
      <c r="F470" s="16"/>
      <c r="G470" s="28"/>
      <c r="H470" s="28"/>
      <c r="I470" s="28"/>
    </row>
    <row r="471" spans="6:9" ht="18.75">
      <c r="F471" s="16"/>
      <c r="G471" s="28"/>
      <c r="H471" s="28"/>
      <c r="I471" s="28"/>
    </row>
    <row r="472" spans="6:9" ht="18.75">
      <c r="F472" s="16"/>
      <c r="G472" s="28"/>
      <c r="H472" s="28"/>
      <c r="I472" s="28"/>
    </row>
    <row r="473" spans="6:9" ht="18.75">
      <c r="F473" s="16"/>
      <c r="G473" s="28"/>
      <c r="H473" s="28"/>
      <c r="I473" s="28"/>
    </row>
    <row r="474" spans="6:9" ht="18.75">
      <c r="F474" s="16"/>
      <c r="G474" s="28"/>
      <c r="H474" s="28"/>
      <c r="I474" s="28"/>
    </row>
    <row r="475" spans="6:9" ht="18.75">
      <c r="F475" s="16"/>
      <c r="G475" s="28"/>
      <c r="H475" s="28"/>
      <c r="I475" s="28"/>
    </row>
    <row r="476" spans="6:9" ht="18.75">
      <c r="F476" s="16"/>
      <c r="G476" s="28"/>
      <c r="H476" s="28"/>
      <c r="I476" s="28"/>
    </row>
    <row r="477" spans="6:9" ht="18.75">
      <c r="F477" s="16"/>
      <c r="G477" s="28"/>
      <c r="H477" s="28"/>
      <c r="I477" s="28"/>
    </row>
    <row r="478" spans="6:9" ht="18.75">
      <c r="F478" s="16"/>
      <c r="G478" s="28"/>
      <c r="H478" s="28"/>
      <c r="I478" s="28"/>
    </row>
    <row r="479" spans="6:9" ht="18.75">
      <c r="F479" s="16"/>
      <c r="G479" s="28"/>
      <c r="H479" s="28"/>
      <c r="I479" s="28"/>
    </row>
    <row r="480" spans="6:9" ht="18.75">
      <c r="F480" s="16"/>
      <c r="G480" s="28"/>
      <c r="H480" s="28"/>
      <c r="I480" s="28"/>
    </row>
    <row r="481" spans="6:9" ht="18.75">
      <c r="F481" s="16"/>
      <c r="G481" s="28"/>
      <c r="H481" s="28"/>
      <c r="I481" s="28"/>
    </row>
    <row r="482" spans="6:9" ht="18.75">
      <c r="F482" s="16"/>
      <c r="G482" s="28"/>
      <c r="H482" s="28"/>
      <c r="I482" s="28"/>
    </row>
    <row r="483" spans="6:9" ht="18.75">
      <c r="F483" s="16"/>
      <c r="G483" s="28"/>
      <c r="H483" s="28"/>
      <c r="I483" s="28"/>
    </row>
    <row r="484" spans="6:9" ht="18.75">
      <c r="F484" s="16"/>
      <c r="G484" s="28"/>
      <c r="H484" s="28"/>
      <c r="I484" s="28"/>
    </row>
    <row r="485" spans="6:9" ht="18.75">
      <c r="F485" s="16"/>
      <c r="G485" s="28"/>
      <c r="H485" s="28"/>
      <c r="I485" s="28"/>
    </row>
    <row r="486" spans="6:9" ht="18.75">
      <c r="F486" s="16"/>
      <c r="G486" s="28"/>
      <c r="H486" s="28"/>
      <c r="I486" s="28"/>
    </row>
    <row r="487" spans="6:9" ht="18.75">
      <c r="F487" s="16"/>
      <c r="G487" s="28"/>
      <c r="H487" s="28"/>
      <c r="I487" s="28"/>
    </row>
    <row r="488" spans="6:9" ht="18.75">
      <c r="F488" s="16"/>
      <c r="G488" s="28"/>
      <c r="H488" s="28"/>
      <c r="I488" s="28"/>
    </row>
    <row r="489" spans="6:9" ht="18.75">
      <c r="F489" s="16"/>
      <c r="G489" s="28"/>
      <c r="H489" s="28"/>
      <c r="I489" s="28"/>
    </row>
    <row r="490" spans="6:9" ht="18.75">
      <c r="F490" s="16"/>
      <c r="G490" s="28"/>
      <c r="H490" s="28"/>
      <c r="I490" s="28"/>
    </row>
    <row r="491" spans="6:9" ht="18.75">
      <c r="F491" s="16"/>
      <c r="G491" s="28"/>
      <c r="H491" s="28"/>
      <c r="I491" s="28"/>
    </row>
    <row r="492" spans="6:9" ht="18.75">
      <c r="F492" s="16"/>
      <c r="G492" s="28"/>
      <c r="H492" s="28"/>
      <c r="I492" s="28"/>
    </row>
    <row r="493" spans="6:9" ht="18.75">
      <c r="F493" s="16"/>
      <c r="G493" s="28"/>
      <c r="H493" s="28"/>
      <c r="I493" s="28"/>
    </row>
    <row r="494" spans="6:9" ht="18.75">
      <c r="F494" s="16"/>
      <c r="G494" s="28"/>
      <c r="H494" s="28"/>
      <c r="I494" s="28"/>
    </row>
    <row r="495" spans="6:9" ht="18.75">
      <c r="F495" s="16"/>
      <c r="G495" s="28"/>
      <c r="H495" s="28"/>
      <c r="I495" s="28"/>
    </row>
    <row r="496" spans="6:9" ht="18.75">
      <c r="F496" s="16"/>
      <c r="G496" s="28"/>
      <c r="H496" s="28"/>
      <c r="I496" s="28"/>
    </row>
    <row r="497" spans="6:9" ht="18.75">
      <c r="F497" s="16"/>
      <c r="G497" s="28"/>
      <c r="H497" s="28"/>
      <c r="I497" s="28"/>
    </row>
    <row r="498" spans="6:9" ht="18.75">
      <c r="F498" s="16"/>
      <c r="G498" s="28"/>
      <c r="H498" s="28"/>
      <c r="I498" s="28"/>
    </row>
    <row r="499" spans="6:9" ht="18.75">
      <c r="F499" s="16"/>
      <c r="G499" s="28"/>
      <c r="H499" s="28"/>
      <c r="I499" s="28"/>
    </row>
    <row r="500" spans="6:9" ht="18.75">
      <c r="F500" s="16"/>
      <c r="G500" s="28"/>
      <c r="H500" s="28"/>
      <c r="I500" s="28"/>
    </row>
    <row r="501" spans="6:9" ht="18.75">
      <c r="F501" s="16"/>
      <c r="G501" s="28"/>
      <c r="H501" s="28"/>
      <c r="I501" s="28"/>
    </row>
    <row r="502" spans="6:9" ht="18.75">
      <c r="F502" s="16"/>
      <c r="G502" s="28"/>
      <c r="H502" s="28"/>
      <c r="I502" s="28"/>
    </row>
    <row r="503" spans="6:9" ht="18.75">
      <c r="F503" s="16"/>
      <c r="G503" s="28"/>
      <c r="H503" s="28"/>
      <c r="I503" s="28"/>
    </row>
    <row r="504" spans="6:9" ht="18.75">
      <c r="F504" s="16"/>
      <c r="G504" s="28"/>
      <c r="H504" s="28"/>
      <c r="I504" s="28"/>
    </row>
    <row r="505" spans="6:9" ht="18.75">
      <c r="F505" s="16"/>
      <c r="G505" s="28"/>
      <c r="H505" s="28"/>
      <c r="I505" s="28"/>
    </row>
    <row r="506" spans="6:9" ht="18.75">
      <c r="F506" s="16"/>
      <c r="G506" s="28"/>
      <c r="H506" s="28"/>
      <c r="I506" s="28"/>
    </row>
    <row r="507" spans="6:9" ht="18.75">
      <c r="F507" s="16"/>
      <c r="G507" s="28"/>
      <c r="H507" s="28"/>
      <c r="I507" s="28"/>
    </row>
    <row r="508" spans="6:9" ht="18.75">
      <c r="F508" s="16"/>
      <c r="G508" s="28"/>
      <c r="H508" s="28"/>
      <c r="I508" s="28"/>
    </row>
    <row r="509" spans="6:9" ht="18.75">
      <c r="F509" s="16"/>
      <c r="G509" s="28"/>
      <c r="H509" s="28"/>
      <c r="I509" s="28"/>
    </row>
    <row r="510" spans="6:9" ht="18.75">
      <c r="F510" s="16"/>
      <c r="G510" s="28"/>
      <c r="H510" s="28"/>
      <c r="I510" s="28"/>
    </row>
    <row r="511" spans="6:9" ht="18.75">
      <c r="F511" s="16"/>
      <c r="G511" s="28"/>
      <c r="H511" s="28"/>
      <c r="I511" s="28"/>
    </row>
    <row r="512" spans="6:9" ht="18.75">
      <c r="F512" s="16"/>
      <c r="G512" s="28"/>
      <c r="H512" s="28"/>
      <c r="I512" s="28"/>
    </row>
    <row r="513" spans="6:9" ht="18.75">
      <c r="F513" s="16"/>
      <c r="G513" s="28"/>
      <c r="H513" s="28"/>
      <c r="I513" s="28"/>
    </row>
    <row r="514" spans="6:9" ht="18.75">
      <c r="F514" s="16"/>
      <c r="G514" s="28"/>
      <c r="H514" s="28"/>
      <c r="I514" s="28"/>
    </row>
    <row r="515" spans="6:9" ht="18.75">
      <c r="F515" s="16"/>
      <c r="G515" s="28"/>
      <c r="H515" s="28"/>
      <c r="I515" s="28"/>
    </row>
    <row r="516" spans="6:9" ht="18.75">
      <c r="F516" s="16"/>
      <c r="G516" s="28"/>
      <c r="H516" s="28"/>
      <c r="I516" s="28"/>
    </row>
    <row r="517" spans="6:9" ht="18.75">
      <c r="F517" s="16"/>
      <c r="G517" s="28"/>
      <c r="H517" s="28"/>
      <c r="I517" s="28"/>
    </row>
    <row r="518" spans="6:9" ht="18.75">
      <c r="F518" s="16"/>
      <c r="G518" s="28"/>
      <c r="H518" s="28"/>
      <c r="I518" s="28"/>
    </row>
    <row r="519" spans="6:9" ht="18.75">
      <c r="F519" s="16"/>
      <c r="G519" s="28"/>
      <c r="H519" s="28"/>
      <c r="I519" s="28"/>
    </row>
    <row r="520" spans="6:9" ht="18.75">
      <c r="F520" s="16"/>
      <c r="G520" s="28"/>
      <c r="H520" s="28"/>
      <c r="I520" s="28"/>
    </row>
    <row r="521" spans="6:9" ht="18.75">
      <c r="F521" s="16"/>
      <c r="G521" s="28"/>
      <c r="H521" s="28"/>
      <c r="I521" s="28"/>
    </row>
    <row r="522" spans="6:9" ht="18.75">
      <c r="F522" s="16"/>
      <c r="G522" s="28"/>
      <c r="H522" s="28"/>
      <c r="I522" s="28"/>
    </row>
    <row r="523" spans="6:9" ht="18.75">
      <c r="F523" s="16"/>
      <c r="G523" s="28"/>
      <c r="H523" s="28"/>
      <c r="I523" s="28"/>
    </row>
    <row r="524" spans="6:9" ht="18.75">
      <c r="F524" s="16"/>
      <c r="G524" s="28"/>
      <c r="H524" s="28"/>
      <c r="I524" s="28"/>
    </row>
    <row r="525" spans="6:9" ht="18.75">
      <c r="F525" s="16"/>
      <c r="G525" s="28"/>
      <c r="H525" s="28"/>
      <c r="I525" s="28"/>
    </row>
    <row r="526" spans="6:9" ht="18.75">
      <c r="F526" s="16"/>
      <c r="G526" s="28"/>
      <c r="H526" s="28"/>
      <c r="I526" s="28"/>
    </row>
    <row r="527" spans="6:9" ht="18.75">
      <c r="F527" s="16"/>
      <c r="G527" s="28"/>
      <c r="H527" s="28"/>
      <c r="I527" s="28"/>
    </row>
    <row r="528" spans="6:9" ht="18.75">
      <c r="F528" s="16"/>
      <c r="G528" s="28"/>
      <c r="H528" s="28"/>
      <c r="I528" s="28"/>
    </row>
    <row r="529" spans="6:9" ht="18.75">
      <c r="F529" s="16"/>
      <c r="G529" s="28"/>
      <c r="H529" s="28"/>
      <c r="I529" s="28"/>
    </row>
    <row r="530" spans="6:9" ht="18.75">
      <c r="F530" s="16"/>
      <c r="G530" s="28"/>
      <c r="H530" s="28"/>
      <c r="I530" s="28"/>
    </row>
    <row r="531" spans="6:9" ht="18.75">
      <c r="F531" s="16"/>
      <c r="G531" s="28"/>
      <c r="H531" s="28"/>
      <c r="I531" s="28"/>
    </row>
    <row r="532" spans="6:9" ht="18.75">
      <c r="F532" s="16"/>
      <c r="G532" s="28"/>
      <c r="H532" s="28"/>
      <c r="I532" s="28"/>
    </row>
    <row r="533" spans="6:9" ht="18.75">
      <c r="F533" s="16"/>
      <c r="G533" s="28"/>
      <c r="H533" s="28"/>
      <c r="I533" s="28"/>
    </row>
    <row r="534" spans="6:9" ht="18.75">
      <c r="F534" s="16"/>
      <c r="G534" s="28"/>
      <c r="H534" s="28"/>
      <c r="I534" s="28"/>
    </row>
    <row r="535" spans="6:9" ht="18.75">
      <c r="F535" s="16"/>
      <c r="G535" s="28"/>
      <c r="H535" s="28"/>
      <c r="I535" s="28"/>
    </row>
    <row r="536" spans="6:9" ht="18.75">
      <c r="F536" s="16"/>
      <c r="G536" s="28"/>
      <c r="H536" s="28"/>
      <c r="I536" s="28"/>
    </row>
    <row r="537" spans="6:9" ht="18.75">
      <c r="F537" s="16"/>
      <c r="G537" s="28"/>
      <c r="H537" s="28"/>
      <c r="I537" s="28"/>
    </row>
    <row r="538" spans="6:9" ht="18.75">
      <c r="F538" s="16"/>
      <c r="G538" s="28"/>
      <c r="H538" s="28"/>
      <c r="I538" s="28"/>
    </row>
    <row r="539" spans="6:9" ht="18.75">
      <c r="F539" s="16"/>
      <c r="G539" s="28"/>
      <c r="H539" s="28"/>
      <c r="I539" s="28"/>
    </row>
    <row r="540" spans="6:9" ht="18.75">
      <c r="F540" s="16"/>
      <c r="G540" s="28"/>
      <c r="H540" s="28"/>
      <c r="I540" s="28"/>
    </row>
    <row r="541" spans="6:9" ht="18.75">
      <c r="F541" s="16"/>
      <c r="G541" s="28"/>
      <c r="H541" s="28"/>
      <c r="I541" s="28"/>
    </row>
    <row r="542" spans="6:9" ht="18.75">
      <c r="F542" s="16"/>
      <c r="G542" s="28"/>
      <c r="H542" s="28"/>
      <c r="I542" s="28"/>
    </row>
    <row r="543" spans="6:9" ht="18.75">
      <c r="F543" s="16"/>
      <c r="G543" s="28"/>
      <c r="H543" s="28"/>
      <c r="I543" s="28"/>
    </row>
    <row r="544" spans="6:9" ht="18.75">
      <c r="F544" s="16"/>
      <c r="G544" s="28"/>
      <c r="H544" s="28"/>
      <c r="I544" s="28"/>
    </row>
    <row r="545" spans="6:9" ht="18.75">
      <c r="F545" s="16"/>
      <c r="G545" s="28"/>
      <c r="H545" s="28"/>
      <c r="I545" s="28"/>
    </row>
    <row r="546" spans="6:9" ht="18.75">
      <c r="F546" s="16"/>
      <c r="G546" s="28"/>
      <c r="H546" s="28"/>
      <c r="I546" s="28"/>
    </row>
    <row r="547" spans="6:9" ht="18.75">
      <c r="F547" s="16"/>
      <c r="G547" s="28"/>
      <c r="H547" s="28"/>
      <c r="I547" s="28"/>
    </row>
    <row r="548" spans="6:9" ht="18.75">
      <c r="F548" s="16"/>
      <c r="G548" s="28"/>
      <c r="H548" s="28"/>
      <c r="I548" s="28"/>
    </row>
    <row r="549" spans="6:9" ht="18.75">
      <c r="F549" s="16"/>
      <c r="G549" s="28"/>
      <c r="H549" s="28"/>
      <c r="I549" s="28"/>
    </row>
    <row r="550" spans="6:9" ht="18.75">
      <c r="F550" s="16"/>
      <c r="G550" s="28"/>
      <c r="H550" s="28"/>
      <c r="I550" s="28"/>
    </row>
    <row r="551" spans="6:9" ht="18.75">
      <c r="F551" s="16"/>
      <c r="G551" s="28"/>
      <c r="H551" s="28"/>
      <c r="I551" s="28"/>
    </row>
    <row r="552" spans="6:9" ht="18.75">
      <c r="F552" s="16"/>
      <c r="G552" s="28"/>
      <c r="H552" s="28"/>
      <c r="I552" s="28"/>
    </row>
    <row r="553" spans="6:9" ht="18.75">
      <c r="F553" s="16"/>
      <c r="G553" s="28"/>
      <c r="H553" s="28"/>
      <c r="I553" s="28"/>
    </row>
    <row r="554" spans="6:9" ht="18.75">
      <c r="F554" s="16"/>
      <c r="G554" s="28"/>
      <c r="H554" s="28"/>
      <c r="I554" s="28"/>
    </row>
    <row r="555" spans="6:9" ht="18.75">
      <c r="F555" s="16"/>
      <c r="G555" s="28"/>
      <c r="H555" s="28"/>
      <c r="I555" s="28"/>
    </row>
    <row r="556" spans="6:9" ht="18.75">
      <c r="F556" s="16"/>
      <c r="G556" s="28"/>
      <c r="H556" s="28"/>
      <c r="I556" s="28"/>
    </row>
    <row r="557" spans="6:9" ht="18.75">
      <c r="F557" s="16"/>
      <c r="G557" s="28"/>
      <c r="H557" s="28"/>
      <c r="I557" s="28"/>
    </row>
    <row r="558" spans="6:9" ht="18.75">
      <c r="F558" s="16"/>
      <c r="G558" s="28"/>
      <c r="H558" s="28"/>
      <c r="I558" s="28"/>
    </row>
    <row r="559" spans="6:9" ht="18.75">
      <c r="F559" s="16"/>
      <c r="G559" s="28"/>
      <c r="H559" s="28"/>
      <c r="I559" s="28"/>
    </row>
    <row r="560" spans="6:9" ht="18.75">
      <c r="F560" s="16"/>
      <c r="G560" s="28"/>
      <c r="H560" s="28"/>
      <c r="I560" s="28"/>
    </row>
    <row r="561" spans="6:9" ht="18.75">
      <c r="F561" s="16"/>
      <c r="G561" s="28"/>
      <c r="H561" s="28"/>
      <c r="I561" s="28"/>
    </row>
    <row r="562" spans="6:9" ht="18.75">
      <c r="F562" s="16"/>
      <c r="G562" s="28"/>
      <c r="H562" s="28"/>
      <c r="I562" s="28"/>
    </row>
    <row r="563" spans="6:9" ht="18.75">
      <c r="F563" s="16"/>
      <c r="G563" s="28"/>
      <c r="H563" s="28"/>
      <c r="I563" s="28"/>
    </row>
    <row r="564" spans="6:9" ht="18.75">
      <c r="F564" s="16"/>
      <c r="G564" s="28"/>
      <c r="H564" s="28"/>
      <c r="I564" s="28"/>
    </row>
    <row r="565" spans="6:9" ht="18.75">
      <c r="F565" s="16"/>
      <c r="G565" s="28"/>
      <c r="H565" s="28"/>
      <c r="I565" s="28"/>
    </row>
    <row r="566" spans="6:9" ht="18.75">
      <c r="F566" s="16"/>
      <c r="G566" s="28"/>
      <c r="H566" s="28"/>
      <c r="I566" s="28"/>
    </row>
    <row r="567" spans="6:9" ht="18.75">
      <c r="F567" s="16"/>
      <c r="G567" s="28"/>
      <c r="H567" s="28"/>
      <c r="I567" s="28"/>
    </row>
    <row r="568" spans="6:9" ht="18.75">
      <c r="F568" s="16"/>
      <c r="G568" s="28"/>
      <c r="H568" s="28"/>
      <c r="I568" s="28"/>
    </row>
    <row r="569" spans="6:9" ht="18.75">
      <c r="F569" s="16"/>
      <c r="G569" s="28"/>
      <c r="H569" s="28"/>
      <c r="I569" s="28"/>
    </row>
    <row r="570" spans="6:9" ht="18.75">
      <c r="F570" s="16"/>
      <c r="G570" s="28"/>
      <c r="H570" s="28"/>
      <c r="I570" s="28"/>
    </row>
    <row r="571" spans="6:9" ht="18.75">
      <c r="F571" s="16"/>
      <c r="G571" s="28"/>
      <c r="H571" s="28"/>
      <c r="I571" s="28"/>
    </row>
    <row r="572" spans="6:9" ht="18.75">
      <c r="F572" s="16"/>
      <c r="G572" s="28"/>
      <c r="H572" s="28"/>
      <c r="I572" s="28"/>
    </row>
    <row r="573" spans="6:9" ht="18.75">
      <c r="F573" s="16"/>
      <c r="G573" s="28"/>
      <c r="H573" s="28"/>
      <c r="I573" s="28"/>
    </row>
    <row r="574" spans="6:9" ht="18.75">
      <c r="F574" s="16"/>
      <c r="G574" s="28"/>
      <c r="H574" s="28"/>
      <c r="I574" s="28"/>
    </row>
    <row r="575" spans="6:9" ht="18.75">
      <c r="F575" s="16"/>
      <c r="G575" s="28"/>
      <c r="H575" s="28"/>
      <c r="I575" s="28"/>
    </row>
    <row r="576" spans="6:9" ht="18.75">
      <c r="F576" s="16"/>
      <c r="G576" s="28"/>
      <c r="H576" s="28"/>
      <c r="I576" s="28"/>
    </row>
    <row r="577" spans="6:9" ht="18.75">
      <c r="F577" s="16"/>
      <c r="G577" s="28"/>
      <c r="H577" s="28"/>
      <c r="I577" s="28"/>
    </row>
    <row r="578" spans="6:9" ht="18.75">
      <c r="F578" s="16"/>
      <c r="G578" s="28"/>
      <c r="H578" s="28"/>
      <c r="I578" s="28"/>
    </row>
    <row r="579" spans="6:9" ht="18.75">
      <c r="F579" s="16"/>
      <c r="G579" s="28"/>
      <c r="H579" s="28"/>
      <c r="I579" s="28"/>
    </row>
    <row r="580" spans="6:9" ht="18.75">
      <c r="F580" s="16"/>
      <c r="G580" s="28"/>
      <c r="H580" s="28"/>
      <c r="I580" s="28"/>
    </row>
    <row r="581" spans="6:9" ht="18.75">
      <c r="F581" s="16"/>
      <c r="G581" s="28"/>
      <c r="H581" s="28"/>
      <c r="I581" s="28"/>
    </row>
    <row r="582" spans="6:9" ht="18.75">
      <c r="F582" s="16"/>
      <c r="G582" s="28"/>
      <c r="H582" s="28"/>
      <c r="I582" s="28"/>
    </row>
    <row r="583" spans="6:9" ht="18.75">
      <c r="F583" s="16"/>
      <c r="G583" s="28"/>
      <c r="H583" s="28"/>
      <c r="I583" s="28"/>
    </row>
    <row r="584" spans="6:9" ht="18.75">
      <c r="F584" s="16"/>
      <c r="G584" s="28"/>
      <c r="H584" s="28"/>
      <c r="I584" s="28"/>
    </row>
    <row r="585" spans="6:9" ht="18.75">
      <c r="F585" s="16"/>
      <c r="G585" s="28"/>
      <c r="H585" s="28"/>
      <c r="I585" s="28"/>
    </row>
    <row r="586" spans="6:9" ht="18.75">
      <c r="F586" s="16"/>
      <c r="G586" s="28"/>
      <c r="H586" s="28"/>
      <c r="I586" s="28"/>
    </row>
    <row r="587" spans="6:9" ht="18.75">
      <c r="F587" s="16"/>
      <c r="G587" s="28"/>
      <c r="H587" s="28"/>
      <c r="I587" s="28"/>
    </row>
    <row r="588" spans="6:9" ht="18.75">
      <c r="F588" s="16"/>
      <c r="G588" s="28"/>
      <c r="H588" s="28"/>
      <c r="I588" s="28"/>
    </row>
    <row r="589" spans="6:9" ht="18.75">
      <c r="F589" s="16"/>
      <c r="G589" s="28"/>
      <c r="H589" s="28"/>
      <c r="I589" s="28"/>
    </row>
    <row r="590" spans="6:9" ht="18.75">
      <c r="F590" s="16"/>
      <c r="G590" s="28"/>
      <c r="H590" s="28"/>
      <c r="I590" s="28"/>
    </row>
    <row r="591" spans="6:9" ht="18.75">
      <c r="F591" s="16"/>
      <c r="G591" s="28"/>
      <c r="H591" s="28"/>
      <c r="I591" s="28"/>
    </row>
    <row r="592" spans="6:9" ht="18.75">
      <c r="F592" s="16"/>
      <c r="G592" s="28"/>
      <c r="H592" s="28"/>
      <c r="I592" s="28"/>
    </row>
    <row r="593" spans="6:9" ht="18.75">
      <c r="F593" s="16"/>
      <c r="G593" s="28"/>
      <c r="H593" s="28"/>
      <c r="I593" s="28"/>
    </row>
    <row r="594" spans="6:9" ht="18.75">
      <c r="F594" s="16"/>
      <c r="G594" s="28"/>
      <c r="H594" s="28"/>
      <c r="I594" s="28"/>
    </row>
    <row r="595" spans="6:9" ht="18.75">
      <c r="F595" s="16"/>
      <c r="G595" s="28"/>
      <c r="H595" s="28"/>
      <c r="I595" s="28"/>
    </row>
    <row r="596" spans="6:9" ht="18.75">
      <c r="F596" s="16"/>
      <c r="G596" s="28"/>
      <c r="H596" s="28"/>
      <c r="I596" s="28"/>
    </row>
    <row r="597" spans="6:9" ht="18.75">
      <c r="F597" s="16"/>
      <c r="G597" s="28"/>
      <c r="H597" s="28"/>
      <c r="I597" s="28"/>
    </row>
    <row r="598" spans="6:9" ht="18.75">
      <c r="F598" s="16"/>
      <c r="G598" s="28"/>
      <c r="H598" s="28"/>
      <c r="I598" s="28"/>
    </row>
    <row r="599" spans="6:9" ht="18.75">
      <c r="F599" s="16"/>
      <c r="G599" s="28"/>
      <c r="H599" s="28"/>
      <c r="I599" s="28"/>
    </row>
    <row r="600" spans="6:9" ht="18.75">
      <c r="F600" s="16"/>
      <c r="G600" s="28"/>
      <c r="H600" s="28"/>
      <c r="I600" s="28"/>
    </row>
    <row r="601" spans="6:9" ht="18.75">
      <c r="F601" s="16"/>
      <c r="G601" s="28"/>
      <c r="H601" s="28"/>
      <c r="I601" s="28"/>
    </row>
    <row r="602" spans="6:9" ht="18.75">
      <c r="F602" s="16"/>
      <c r="G602" s="28"/>
      <c r="H602" s="28"/>
      <c r="I602" s="28"/>
    </row>
    <row r="603" spans="6:9" ht="18.75">
      <c r="F603" s="16"/>
      <c r="G603" s="28"/>
      <c r="H603" s="28"/>
      <c r="I603" s="28"/>
    </row>
    <row r="604" spans="6:9" ht="18.75">
      <c r="F604" s="16"/>
      <c r="G604" s="28"/>
      <c r="H604" s="28"/>
      <c r="I604" s="28"/>
    </row>
    <row r="605" spans="6:9" ht="18.75">
      <c r="F605" s="16"/>
      <c r="G605" s="28"/>
      <c r="H605" s="28"/>
      <c r="I605" s="28"/>
    </row>
    <row r="606" spans="6:9" ht="18.75">
      <c r="F606" s="16"/>
      <c r="G606" s="28"/>
      <c r="H606" s="28"/>
      <c r="I606" s="28"/>
    </row>
    <row r="607" spans="6:9" ht="18.75">
      <c r="F607" s="16"/>
      <c r="G607" s="28"/>
      <c r="H607" s="28"/>
      <c r="I607" s="28"/>
    </row>
    <row r="608" spans="6:9" ht="18.75">
      <c r="F608" s="16"/>
      <c r="G608" s="28"/>
      <c r="H608" s="28"/>
      <c r="I608" s="28"/>
    </row>
    <row r="609" spans="6:9" ht="18.75">
      <c r="F609" s="16"/>
      <c r="G609" s="28"/>
      <c r="H609" s="28"/>
      <c r="I609" s="28"/>
    </row>
    <row r="610" spans="6:9" ht="18.75">
      <c r="F610" s="16"/>
      <c r="G610" s="28"/>
      <c r="H610" s="28"/>
      <c r="I610" s="28"/>
    </row>
    <row r="611" spans="6:9" ht="18.75">
      <c r="F611" s="16"/>
      <c r="G611" s="28"/>
      <c r="H611" s="28"/>
      <c r="I611" s="28"/>
    </row>
    <row r="612" spans="6:9" ht="18.75">
      <c r="F612" s="16"/>
      <c r="G612" s="28"/>
      <c r="H612" s="28"/>
      <c r="I612" s="28"/>
    </row>
    <row r="613" spans="6:9" ht="18.75">
      <c r="F613" s="16"/>
      <c r="G613" s="28"/>
      <c r="H613" s="28"/>
      <c r="I613" s="28"/>
    </row>
    <row r="614" spans="6:9" ht="18.75">
      <c r="F614" s="16"/>
      <c r="G614" s="28"/>
      <c r="H614" s="28"/>
      <c r="I614" s="28"/>
    </row>
    <row r="615" spans="6:9" ht="18.75">
      <c r="F615" s="16"/>
      <c r="G615" s="28"/>
      <c r="H615" s="28"/>
      <c r="I615" s="28"/>
    </row>
    <row r="616" spans="6:9" ht="18.75">
      <c r="F616" s="16"/>
      <c r="G616" s="28"/>
      <c r="H616" s="28"/>
      <c r="I616" s="28"/>
    </row>
    <row r="617" spans="6:9" ht="18.75">
      <c r="F617" s="16"/>
      <c r="G617" s="28"/>
      <c r="H617" s="28"/>
      <c r="I617" s="28"/>
    </row>
    <row r="618" spans="6:9" ht="18.75">
      <c r="F618" s="16"/>
      <c r="G618" s="28"/>
      <c r="H618" s="28"/>
      <c r="I618" s="28"/>
    </row>
  </sheetData>
  <sheetProtection/>
  <mergeCells count="84">
    <mergeCell ref="F274:G274"/>
    <mergeCell ref="F64:F65"/>
    <mergeCell ref="G64:I64"/>
    <mergeCell ref="F272:G272"/>
    <mergeCell ref="F112:F113"/>
    <mergeCell ref="F158:I158"/>
    <mergeCell ref="F111:I111"/>
    <mergeCell ref="G112:I112"/>
    <mergeCell ref="R63:R65"/>
    <mergeCell ref="N112:P113"/>
    <mergeCell ref="R111:R113"/>
    <mergeCell ref="N64:P65"/>
    <mergeCell ref="J111:Q111"/>
    <mergeCell ref="J112:M112"/>
    <mergeCell ref="Q112:Q113"/>
    <mergeCell ref="R158:R160"/>
    <mergeCell ref="F159:F160"/>
    <mergeCell ref="G159:I159"/>
    <mergeCell ref="Q159:Q160"/>
    <mergeCell ref="J158:Q158"/>
    <mergeCell ref="J159:M159"/>
    <mergeCell ref="N159:P160"/>
    <mergeCell ref="A158:A160"/>
    <mergeCell ref="B158:B160"/>
    <mergeCell ref="C158:C160"/>
    <mergeCell ref="D158:D160"/>
    <mergeCell ref="S3:V3"/>
    <mergeCell ref="S4:S5"/>
    <mergeCell ref="T4:V4"/>
    <mergeCell ref="S158:V158"/>
    <mergeCell ref="S63:V63"/>
    <mergeCell ref="T64:V64"/>
    <mergeCell ref="S64:S65"/>
    <mergeCell ref="S159:S160"/>
    <mergeCell ref="T159:V159"/>
    <mergeCell ref="S111:V111"/>
    <mergeCell ref="T112:V112"/>
    <mergeCell ref="S112:S113"/>
    <mergeCell ref="R3:R5"/>
    <mergeCell ref="Q4:Q5"/>
    <mergeCell ref="N4:P5"/>
    <mergeCell ref="J3:Q3"/>
    <mergeCell ref="J4:M4"/>
    <mergeCell ref="A3:A5"/>
    <mergeCell ref="B3:B5"/>
    <mergeCell ref="C3:C5"/>
    <mergeCell ref="D3:D5"/>
    <mergeCell ref="E158:E160"/>
    <mergeCell ref="D111:D113"/>
    <mergeCell ref="B1:I1"/>
    <mergeCell ref="B2:D2"/>
    <mergeCell ref="E3:E5"/>
    <mergeCell ref="G4:I4"/>
    <mergeCell ref="F3:I3"/>
    <mergeCell ref="F4:F5"/>
    <mergeCell ref="E111:E113"/>
    <mergeCell ref="B63:B65"/>
    <mergeCell ref="A111:A113"/>
    <mergeCell ref="B111:B113"/>
    <mergeCell ref="C111:C113"/>
    <mergeCell ref="A63:A65"/>
    <mergeCell ref="C63:C65"/>
    <mergeCell ref="D63:D65"/>
    <mergeCell ref="E63:E65"/>
    <mergeCell ref="F63:I63"/>
    <mergeCell ref="J63:Q63"/>
    <mergeCell ref="J64:M64"/>
    <mergeCell ref="Q64:Q65"/>
    <mergeCell ref="E226:E228"/>
    <mergeCell ref="F226:I226"/>
    <mergeCell ref="R226:R228"/>
    <mergeCell ref="A226:A228"/>
    <mergeCell ref="B226:B228"/>
    <mergeCell ref="C226:C228"/>
    <mergeCell ref="D226:D228"/>
    <mergeCell ref="S226:V226"/>
    <mergeCell ref="F227:F228"/>
    <mergeCell ref="G227:I227"/>
    <mergeCell ref="Q227:Q228"/>
    <mergeCell ref="S227:S228"/>
    <mergeCell ref="T227:V227"/>
    <mergeCell ref="N227:P228"/>
    <mergeCell ref="J226:Q226"/>
    <mergeCell ref="J227:M227"/>
  </mergeCells>
  <printOptions/>
  <pageMargins left="0.84" right="0.16" top="0.2" bottom="0.15" header="0.22" footer="0.15"/>
  <pageSetup fitToHeight="5" horizontalDpi="600" verticalDpi="600" orientation="landscape" paperSize="8" scale="51" r:id="rId1"/>
  <rowBreaks count="4" manualBreakCount="4">
    <brk id="61" max="21" man="1"/>
    <brk id="109" max="21" man="1"/>
    <brk id="156" max="21" man="1"/>
    <brk id="22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tabSelected="1" view="pageBreakPreview" zoomScale="60" zoomScaleNormal="75" zoomScalePageLayoutView="0" workbookViewId="0" topLeftCell="C1">
      <selection activeCell="J2" sqref="J2"/>
    </sheetView>
  </sheetViews>
  <sheetFormatPr defaultColWidth="9.00390625" defaultRowHeight="12.75"/>
  <cols>
    <col min="1" max="1" width="6.75390625" style="300" customWidth="1"/>
    <col min="2" max="2" width="117.00390625" style="288" customWidth="1"/>
    <col min="3" max="3" width="13.375" style="298" customWidth="1"/>
    <col min="4" max="4" width="5.25390625" style="298" customWidth="1"/>
    <col min="5" max="5" width="5.00390625" style="298" customWidth="1"/>
    <col min="6" max="6" width="7.125" style="298" customWidth="1"/>
    <col min="7" max="7" width="6.00390625" style="298" customWidth="1"/>
    <col min="8" max="8" width="14.25390625" style="288" customWidth="1"/>
    <col min="9" max="9" width="16.125" style="288" customWidth="1"/>
    <col min="10" max="10" width="14.25390625" style="288" customWidth="1"/>
    <col min="11" max="11" width="15.25390625" style="288" customWidth="1"/>
    <col min="12" max="12" width="15.00390625" style="299" customWidth="1"/>
    <col min="13" max="13" width="12.00390625" style="299" customWidth="1"/>
    <col min="14" max="14" width="13.875" style="288" customWidth="1"/>
    <col min="15" max="15" width="15.625" style="288" customWidth="1"/>
    <col min="16" max="16" width="16.00390625" style="288" customWidth="1"/>
    <col min="17" max="17" width="11.625" style="288" customWidth="1"/>
    <col min="18" max="18" width="14.375" style="288" customWidth="1"/>
    <col min="19" max="19" width="16.625" style="288" customWidth="1"/>
    <col min="20" max="16384" width="9.125" style="288" customWidth="1"/>
  </cols>
  <sheetData>
    <row r="1" spans="1:19" ht="15.75" customHeight="1">
      <c r="A1" s="284"/>
      <c r="B1" s="285"/>
      <c r="C1" s="286"/>
      <c r="D1" s="286"/>
      <c r="E1" s="286"/>
      <c r="F1" s="286"/>
      <c r="G1" s="286"/>
      <c r="H1" s="285"/>
      <c r="I1" s="285"/>
      <c r="J1" s="285"/>
      <c r="K1" s="285"/>
      <c r="L1" s="287"/>
      <c r="M1" s="287"/>
      <c r="N1" s="285"/>
      <c r="O1" s="285"/>
      <c r="P1" s="685" t="s">
        <v>356</v>
      </c>
      <c r="Q1" s="685"/>
      <c r="R1" s="685"/>
      <c r="S1" s="685"/>
    </row>
    <row r="2" spans="1:19" ht="15.75" customHeight="1">
      <c r="A2" s="284"/>
      <c r="B2" s="285"/>
      <c r="C2" s="286"/>
      <c r="D2" s="286"/>
      <c r="E2" s="286"/>
      <c r="F2" s="286"/>
      <c r="G2" s="286"/>
      <c r="H2" s="285"/>
      <c r="I2" s="285"/>
      <c r="J2" s="285"/>
      <c r="K2" s="285"/>
      <c r="L2" s="287"/>
      <c r="M2" s="287"/>
      <c r="N2" s="285"/>
      <c r="O2" s="285"/>
      <c r="P2" s="685" t="s">
        <v>337</v>
      </c>
      <c r="Q2" s="685"/>
      <c r="R2" s="685"/>
      <c r="S2" s="685"/>
    </row>
    <row r="3" spans="1:19" ht="17.25" customHeight="1">
      <c r="A3" s="284"/>
      <c r="B3" s="285"/>
      <c r="C3" s="286"/>
      <c r="D3" s="286"/>
      <c r="E3" s="286"/>
      <c r="F3" s="286"/>
      <c r="G3" s="286"/>
      <c r="H3" s="285"/>
      <c r="I3" s="285"/>
      <c r="J3" s="285"/>
      <c r="K3" s="285"/>
      <c r="L3" s="287"/>
      <c r="M3" s="287"/>
      <c r="N3" s="285"/>
      <c r="O3" s="285"/>
      <c r="P3" s="685" t="s">
        <v>407</v>
      </c>
      <c r="Q3" s="685"/>
      <c r="R3" s="685"/>
      <c r="S3" s="685"/>
    </row>
    <row r="4" spans="1:19" ht="33" customHeight="1">
      <c r="A4" s="686" t="s">
        <v>24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</row>
    <row r="5" spans="1:19" ht="0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</row>
    <row r="6" spans="1:19" ht="16.5" thickBot="1">
      <c r="A6" s="290"/>
      <c r="B6" s="291"/>
      <c r="C6" s="292"/>
      <c r="D6" s="292"/>
      <c r="E6" s="292"/>
      <c r="F6" s="292"/>
      <c r="G6" s="292"/>
      <c r="H6" s="293"/>
      <c r="I6" s="293"/>
      <c r="J6" s="293"/>
      <c r="K6" s="293"/>
      <c r="L6" s="294"/>
      <c r="M6" s="294"/>
      <c r="N6" s="293"/>
      <c r="O6" s="293"/>
      <c r="P6" s="293"/>
      <c r="Q6" s="293"/>
      <c r="S6" s="295" t="s">
        <v>25</v>
      </c>
    </row>
    <row r="7" spans="1:19" ht="66.75" customHeight="1" thickBot="1">
      <c r="A7" s="676" t="s">
        <v>367</v>
      </c>
      <c r="B7" s="692" t="s">
        <v>122</v>
      </c>
      <c r="C7" s="695" t="s">
        <v>241</v>
      </c>
      <c r="D7" s="695" t="s">
        <v>123</v>
      </c>
      <c r="E7" s="695" t="s">
        <v>124</v>
      </c>
      <c r="F7" s="695" t="s">
        <v>368</v>
      </c>
      <c r="G7" s="695" t="s">
        <v>26</v>
      </c>
      <c r="H7" s="689" t="s">
        <v>27</v>
      </c>
      <c r="I7" s="705" t="s">
        <v>369</v>
      </c>
      <c r="J7" s="706"/>
      <c r="K7" s="707"/>
      <c r="L7" s="711" t="s">
        <v>28</v>
      </c>
      <c r="M7" s="705" t="s">
        <v>29</v>
      </c>
      <c r="N7" s="706"/>
      <c r="O7" s="707"/>
      <c r="P7" s="689" t="s">
        <v>30</v>
      </c>
      <c r="Q7" s="705" t="s">
        <v>29</v>
      </c>
      <c r="R7" s="706"/>
      <c r="S7" s="707"/>
    </row>
    <row r="8" spans="1:19" ht="25.5" customHeight="1" thickBot="1">
      <c r="A8" s="677"/>
      <c r="B8" s="693"/>
      <c r="C8" s="696"/>
      <c r="D8" s="696"/>
      <c r="E8" s="696"/>
      <c r="F8" s="696"/>
      <c r="G8" s="696"/>
      <c r="H8" s="690"/>
      <c r="I8" s="708" t="s">
        <v>14</v>
      </c>
      <c r="J8" s="709"/>
      <c r="K8" s="710"/>
      <c r="L8" s="712"/>
      <c r="M8" s="708" t="s">
        <v>14</v>
      </c>
      <c r="N8" s="709"/>
      <c r="O8" s="710"/>
      <c r="P8" s="690"/>
      <c r="Q8" s="708" t="s">
        <v>14</v>
      </c>
      <c r="R8" s="709"/>
      <c r="S8" s="710"/>
    </row>
    <row r="9" spans="1:19" ht="51.75" customHeight="1" thickBot="1">
      <c r="A9" s="678"/>
      <c r="B9" s="694"/>
      <c r="C9" s="697"/>
      <c r="D9" s="697"/>
      <c r="E9" s="697"/>
      <c r="F9" s="697"/>
      <c r="G9" s="697"/>
      <c r="H9" s="691"/>
      <c r="I9" s="296" t="s">
        <v>370</v>
      </c>
      <c r="J9" s="296" t="s">
        <v>371</v>
      </c>
      <c r="K9" s="296" t="s">
        <v>372</v>
      </c>
      <c r="L9" s="713"/>
      <c r="M9" s="296" t="s">
        <v>370</v>
      </c>
      <c r="N9" s="296" t="s">
        <v>371</v>
      </c>
      <c r="O9" s="296" t="s">
        <v>372</v>
      </c>
      <c r="P9" s="691"/>
      <c r="Q9" s="296" t="s">
        <v>370</v>
      </c>
      <c r="R9" s="296" t="s">
        <v>371</v>
      </c>
      <c r="S9" s="296" t="s">
        <v>372</v>
      </c>
    </row>
    <row r="10" spans="1:19" s="301" customFormat="1" ht="27.75" customHeight="1" thickBot="1">
      <c r="A10" s="331">
        <v>1</v>
      </c>
      <c r="B10" s="330">
        <v>2</v>
      </c>
      <c r="C10" s="325">
        <v>3</v>
      </c>
      <c r="D10" s="324">
        <v>4</v>
      </c>
      <c r="E10" s="324">
        <v>5</v>
      </c>
      <c r="F10" s="325">
        <v>6</v>
      </c>
      <c r="G10" s="325">
        <v>7</v>
      </c>
      <c r="H10" s="325">
        <v>8</v>
      </c>
      <c r="I10" s="325">
        <v>9</v>
      </c>
      <c r="J10" s="325">
        <v>10</v>
      </c>
      <c r="K10" s="325">
        <v>11</v>
      </c>
      <c r="L10" s="325">
        <v>12</v>
      </c>
      <c r="M10" s="325">
        <v>13</v>
      </c>
      <c r="N10" s="325">
        <v>14</v>
      </c>
      <c r="O10" s="325">
        <v>15</v>
      </c>
      <c r="P10" s="325">
        <v>16</v>
      </c>
      <c r="Q10" s="325">
        <v>17</v>
      </c>
      <c r="R10" s="325">
        <v>18</v>
      </c>
      <c r="S10" s="326">
        <v>19</v>
      </c>
    </row>
    <row r="11" spans="1:19" ht="24" customHeight="1" thickBot="1">
      <c r="A11" s="457"/>
      <c r="B11" s="698" t="s">
        <v>120</v>
      </c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700"/>
    </row>
    <row r="12" spans="1:19" ht="47.25" customHeight="1">
      <c r="A12" s="463">
        <v>1</v>
      </c>
      <c r="B12" s="548" t="s">
        <v>308</v>
      </c>
      <c r="C12" s="467"/>
      <c r="D12" s="467"/>
      <c r="E12" s="467"/>
      <c r="F12" s="467"/>
      <c r="G12" s="468"/>
      <c r="H12" s="469">
        <f>SUM(I12:K12)</f>
        <v>2285.2</v>
      </c>
      <c r="I12" s="470">
        <f>SUM(I13:I14)</f>
        <v>696.4</v>
      </c>
      <c r="J12" s="470">
        <f>SUM(J13:J14)</f>
        <v>1206.8</v>
      </c>
      <c r="K12" s="471">
        <f>SUM(K13:K14)</f>
        <v>382</v>
      </c>
      <c r="L12" s="472">
        <f>SUM('не печатаем'!U102)</f>
        <v>0</v>
      </c>
      <c r="M12" s="473"/>
      <c r="N12" s="473"/>
      <c r="O12" s="474"/>
      <c r="P12" s="475"/>
      <c r="Q12" s="473"/>
      <c r="R12" s="473"/>
      <c r="S12" s="474"/>
    </row>
    <row r="13" spans="1:19" ht="26.25" customHeight="1">
      <c r="A13" s="463"/>
      <c r="B13" s="476" t="s">
        <v>328</v>
      </c>
      <c r="C13" s="477" t="s">
        <v>309</v>
      </c>
      <c r="D13" s="478" t="s">
        <v>246</v>
      </c>
      <c r="E13" s="478" t="s">
        <v>242</v>
      </c>
      <c r="F13" s="478" t="s">
        <v>208</v>
      </c>
      <c r="G13" s="479"/>
      <c r="H13" s="480">
        <f>SUM(I13:K13)</f>
        <v>1588.8</v>
      </c>
      <c r="I13" s="481">
        <v>0</v>
      </c>
      <c r="J13" s="482">
        <v>1206.8</v>
      </c>
      <c r="K13" s="483">
        <v>382</v>
      </c>
      <c r="L13" s="484"/>
      <c r="M13" s="485"/>
      <c r="N13" s="485"/>
      <c r="O13" s="486"/>
      <c r="P13" s="484"/>
      <c r="Q13" s="485"/>
      <c r="R13" s="485"/>
      <c r="S13" s="486"/>
    </row>
    <row r="14" spans="1:19" ht="26.25" customHeight="1">
      <c r="A14" s="464"/>
      <c r="B14" s="476" t="s">
        <v>328</v>
      </c>
      <c r="C14" s="487">
        <v>5100301</v>
      </c>
      <c r="D14" s="478" t="s">
        <v>246</v>
      </c>
      <c r="E14" s="478" t="s">
        <v>242</v>
      </c>
      <c r="F14" s="478" t="s">
        <v>208</v>
      </c>
      <c r="G14" s="479"/>
      <c r="H14" s="480">
        <f>SUM(I14:K14)</f>
        <v>696.4</v>
      </c>
      <c r="I14" s="488">
        <v>696.4</v>
      </c>
      <c r="J14" s="485"/>
      <c r="K14" s="486"/>
      <c r="L14" s="489"/>
      <c r="M14" s="490"/>
      <c r="N14" s="490"/>
      <c r="O14" s="491"/>
      <c r="P14" s="489"/>
      <c r="Q14" s="490"/>
      <c r="R14" s="490"/>
      <c r="S14" s="491"/>
    </row>
    <row r="15" spans="1:19" ht="48" customHeight="1">
      <c r="A15" s="332">
        <v>2</v>
      </c>
      <c r="B15" s="492" t="s">
        <v>304</v>
      </c>
      <c r="C15" s="493"/>
      <c r="D15" s="493"/>
      <c r="E15" s="493"/>
      <c r="F15" s="493"/>
      <c r="G15" s="494"/>
      <c r="H15" s="495">
        <f>SUM(I15:K15)</f>
        <v>14725.6</v>
      </c>
      <c r="I15" s="496">
        <f>SUM(I16)</f>
        <v>0</v>
      </c>
      <c r="J15" s="496">
        <f>SUM(J16)</f>
        <v>13614.5</v>
      </c>
      <c r="K15" s="497">
        <f aca="true" t="shared" si="0" ref="K15:S15">SUM(K16)</f>
        <v>1111.1</v>
      </c>
      <c r="L15" s="498">
        <f>SUM(N15:O15)</f>
        <v>5000</v>
      </c>
      <c r="M15" s="496">
        <f t="shared" si="0"/>
        <v>0</v>
      </c>
      <c r="N15" s="496">
        <f t="shared" si="0"/>
        <v>5000</v>
      </c>
      <c r="O15" s="497">
        <f t="shared" si="0"/>
        <v>0</v>
      </c>
      <c r="P15" s="498">
        <f>SUM(R15:S15)</f>
        <v>0</v>
      </c>
      <c r="Q15" s="496">
        <f t="shared" si="0"/>
        <v>0</v>
      </c>
      <c r="R15" s="496">
        <f t="shared" si="0"/>
        <v>0</v>
      </c>
      <c r="S15" s="497">
        <f t="shared" si="0"/>
        <v>0</v>
      </c>
    </row>
    <row r="16" spans="1:19" ht="24" customHeight="1">
      <c r="A16" s="332"/>
      <c r="B16" s="499" t="s">
        <v>329</v>
      </c>
      <c r="C16" s="477">
        <v>5222100</v>
      </c>
      <c r="D16" s="478" t="s">
        <v>247</v>
      </c>
      <c r="E16" s="478" t="s">
        <v>245</v>
      </c>
      <c r="F16" s="478" t="s">
        <v>31</v>
      </c>
      <c r="G16" s="479" t="s">
        <v>35</v>
      </c>
      <c r="H16" s="480">
        <f>SUM(I16:K16)</f>
        <v>14725.6</v>
      </c>
      <c r="I16" s="481">
        <v>0</v>
      </c>
      <c r="J16" s="488">
        <f>SUM('не печатаем'!U105)</f>
        <v>13614.5</v>
      </c>
      <c r="K16" s="483">
        <f>SUM('не печатаем'!T105)</f>
        <v>1111.1</v>
      </c>
      <c r="L16" s="480">
        <f>SUM(N16:O16)</f>
        <v>5000</v>
      </c>
      <c r="M16" s="481"/>
      <c r="N16" s="488">
        <v>5000</v>
      </c>
      <c r="O16" s="483"/>
      <c r="P16" s="480">
        <f>SUM(R16:S16)</f>
        <v>0</v>
      </c>
      <c r="Q16" s="481"/>
      <c r="R16" s="500">
        <v>0</v>
      </c>
      <c r="S16" s="501">
        <v>0</v>
      </c>
    </row>
    <row r="17" spans="1:19" ht="42.75" customHeight="1">
      <c r="A17" s="333">
        <v>3</v>
      </c>
      <c r="B17" s="502" t="s">
        <v>306</v>
      </c>
      <c r="C17" s="503"/>
      <c r="D17" s="504"/>
      <c r="E17" s="504"/>
      <c r="F17" s="503"/>
      <c r="G17" s="505"/>
      <c r="H17" s="480">
        <f aca="true" t="shared" si="1" ref="H17:H60">SUM(I17:K17)</f>
        <v>227338.8</v>
      </c>
      <c r="I17" s="481">
        <f aca="true" t="shared" si="2" ref="I17:S17">SUM(I18+I20+I22)</f>
        <v>0</v>
      </c>
      <c r="J17" s="481">
        <f t="shared" si="2"/>
        <v>217384.5</v>
      </c>
      <c r="K17" s="506">
        <f t="shared" si="2"/>
        <v>9954.300000000001</v>
      </c>
      <c r="L17" s="480">
        <f t="shared" si="2"/>
        <v>0</v>
      </c>
      <c r="M17" s="481">
        <f t="shared" si="2"/>
        <v>0</v>
      </c>
      <c r="N17" s="481">
        <f t="shared" si="2"/>
        <v>0</v>
      </c>
      <c r="O17" s="506">
        <f t="shared" si="2"/>
        <v>0</v>
      </c>
      <c r="P17" s="480">
        <f t="shared" si="2"/>
        <v>0</v>
      </c>
      <c r="Q17" s="481">
        <f t="shared" si="2"/>
        <v>0</v>
      </c>
      <c r="R17" s="481">
        <f t="shared" si="2"/>
        <v>0</v>
      </c>
      <c r="S17" s="506">
        <f t="shared" si="2"/>
        <v>0</v>
      </c>
    </row>
    <row r="18" spans="1:19" ht="45" customHeight="1">
      <c r="A18" s="333" t="s">
        <v>32</v>
      </c>
      <c r="B18" s="507" t="s">
        <v>310</v>
      </c>
      <c r="C18" s="508"/>
      <c r="D18" s="509"/>
      <c r="E18" s="509"/>
      <c r="F18" s="509"/>
      <c r="G18" s="510"/>
      <c r="H18" s="480">
        <f t="shared" si="1"/>
        <v>205540.7</v>
      </c>
      <c r="I18" s="511">
        <f>SUM(I19:I19)</f>
        <v>0</v>
      </c>
      <c r="J18" s="511">
        <f>SUM(J19:J19)</f>
        <v>197553.1</v>
      </c>
      <c r="K18" s="512">
        <f>SUM(K19:K19)</f>
        <v>7987.6</v>
      </c>
      <c r="L18" s="513">
        <f>SUM(N18:O18)</f>
        <v>0</v>
      </c>
      <c r="M18" s="511">
        <f>SUM(M19:M19)</f>
        <v>0</v>
      </c>
      <c r="N18" s="511">
        <f>SUM(N19:N19)</f>
        <v>0</v>
      </c>
      <c r="O18" s="512">
        <f>SUM(O19:O19)</f>
        <v>0</v>
      </c>
      <c r="P18" s="513">
        <f>SUM(R18:S18)</f>
        <v>0</v>
      </c>
      <c r="Q18" s="511">
        <f>SUM(Q19:Q19)</f>
        <v>0</v>
      </c>
      <c r="R18" s="511">
        <f>SUM(R19:R19)</f>
        <v>0</v>
      </c>
      <c r="S18" s="512">
        <f>SUM(S19:S19)</f>
        <v>0</v>
      </c>
    </row>
    <row r="19" spans="1:19" ht="25.5" customHeight="1">
      <c r="A19" s="333"/>
      <c r="B19" s="514" t="s">
        <v>311</v>
      </c>
      <c r="C19" s="509">
        <v>5222601</v>
      </c>
      <c r="D19" s="477" t="s">
        <v>252</v>
      </c>
      <c r="E19" s="509" t="s">
        <v>245</v>
      </c>
      <c r="F19" s="509" t="s">
        <v>31</v>
      </c>
      <c r="G19" s="479" t="s">
        <v>35</v>
      </c>
      <c r="H19" s="480">
        <f t="shared" si="1"/>
        <v>205540.7</v>
      </c>
      <c r="I19" s="481"/>
      <c r="J19" s="488">
        <f>SUM('не печатаем'!U150)</f>
        <v>197553.1</v>
      </c>
      <c r="K19" s="483">
        <f>SUM('не печатаем'!T150)</f>
        <v>7987.6</v>
      </c>
      <c r="L19" s="513">
        <f>SUM(N19:O19)</f>
        <v>0</v>
      </c>
      <c r="M19" s="511"/>
      <c r="N19" s="488"/>
      <c r="O19" s="483"/>
      <c r="P19" s="513">
        <f>SUM(R19:S19)</f>
        <v>0</v>
      </c>
      <c r="Q19" s="511"/>
      <c r="R19" s="488">
        <v>0</v>
      </c>
      <c r="S19" s="515">
        <v>0</v>
      </c>
    </row>
    <row r="20" spans="1:19" ht="46.5" customHeight="1">
      <c r="A20" s="333" t="s">
        <v>33</v>
      </c>
      <c r="B20" s="507" t="s">
        <v>313</v>
      </c>
      <c r="C20" s="516"/>
      <c r="D20" s="509"/>
      <c r="E20" s="509"/>
      <c r="F20" s="509"/>
      <c r="G20" s="510"/>
      <c r="H20" s="480">
        <f t="shared" si="1"/>
        <v>13242.1</v>
      </c>
      <c r="I20" s="481">
        <f>SUM(I21:I21)</f>
        <v>0</v>
      </c>
      <c r="J20" s="481">
        <f>SUM(J21:J21)</f>
        <v>12131</v>
      </c>
      <c r="K20" s="506">
        <f>SUM(K21:K21)</f>
        <v>1111.1</v>
      </c>
      <c r="L20" s="480">
        <f>SUM(N20:O20)</f>
        <v>0</v>
      </c>
      <c r="M20" s="481">
        <f>SUM(M21:M21)</f>
        <v>0</v>
      </c>
      <c r="N20" s="481">
        <f>SUM(N21:N21)</f>
        <v>0</v>
      </c>
      <c r="O20" s="506">
        <f>SUM(O21:O21)</f>
        <v>0</v>
      </c>
      <c r="P20" s="480">
        <f>SUM(R20:S20)</f>
        <v>0</v>
      </c>
      <c r="Q20" s="481">
        <f>SUM(Q21:Q21)</f>
        <v>0</v>
      </c>
      <c r="R20" s="481">
        <f>SUM(R21:R21)</f>
        <v>0</v>
      </c>
      <c r="S20" s="506">
        <f>SUM(S21:S21)</f>
        <v>0</v>
      </c>
    </row>
    <row r="21" spans="1:19" ht="26.25" customHeight="1">
      <c r="A21" s="333"/>
      <c r="B21" s="514" t="s">
        <v>314</v>
      </c>
      <c r="C21" s="517">
        <v>5222603</v>
      </c>
      <c r="D21" s="477" t="s">
        <v>251</v>
      </c>
      <c r="E21" s="477" t="s">
        <v>242</v>
      </c>
      <c r="F21" s="518" t="s">
        <v>31</v>
      </c>
      <c r="G21" s="479" t="s">
        <v>35</v>
      </c>
      <c r="H21" s="480">
        <f t="shared" si="1"/>
        <v>13242.1</v>
      </c>
      <c r="I21" s="481"/>
      <c r="J21" s="488">
        <f>SUM('не печатаем'!U206)</f>
        <v>12131</v>
      </c>
      <c r="K21" s="483">
        <f>SUM('не печатаем'!T206)</f>
        <v>1111.1</v>
      </c>
      <c r="L21" s="480">
        <f>SUM(N21:O21)</f>
        <v>0</v>
      </c>
      <c r="M21" s="481"/>
      <c r="N21" s="488">
        <v>0</v>
      </c>
      <c r="O21" s="483"/>
      <c r="P21" s="480">
        <f>SUM(R21:S21)</f>
        <v>0</v>
      </c>
      <c r="Q21" s="481"/>
      <c r="R21" s="500">
        <v>0</v>
      </c>
      <c r="S21" s="501">
        <v>0</v>
      </c>
    </row>
    <row r="22" spans="1:19" ht="40.5" customHeight="1">
      <c r="A22" s="333" t="s">
        <v>34</v>
      </c>
      <c r="B22" s="507" t="s">
        <v>315</v>
      </c>
      <c r="C22" s="517"/>
      <c r="D22" s="477"/>
      <c r="E22" s="477"/>
      <c r="F22" s="477"/>
      <c r="G22" s="519"/>
      <c r="H22" s="480">
        <f t="shared" si="1"/>
        <v>8556</v>
      </c>
      <c r="I22" s="481">
        <f aca="true" t="shared" si="3" ref="I22:S22">SUM(I23:I23)</f>
        <v>0</v>
      </c>
      <c r="J22" s="481">
        <f t="shared" si="3"/>
        <v>7700.4</v>
      </c>
      <c r="K22" s="506">
        <f t="shared" si="3"/>
        <v>855.6</v>
      </c>
      <c r="L22" s="480">
        <f t="shared" si="3"/>
        <v>0</v>
      </c>
      <c r="M22" s="481">
        <f t="shared" si="3"/>
        <v>0</v>
      </c>
      <c r="N22" s="481">
        <f t="shared" si="3"/>
        <v>0</v>
      </c>
      <c r="O22" s="506">
        <f t="shared" si="3"/>
        <v>0</v>
      </c>
      <c r="P22" s="480">
        <f t="shared" si="3"/>
        <v>0</v>
      </c>
      <c r="Q22" s="481">
        <f t="shared" si="3"/>
        <v>0</v>
      </c>
      <c r="R22" s="481">
        <f t="shared" si="3"/>
        <v>0</v>
      </c>
      <c r="S22" s="506">
        <f t="shared" si="3"/>
        <v>0</v>
      </c>
    </row>
    <row r="23" spans="1:19" ht="27.75" customHeight="1">
      <c r="A23" s="333"/>
      <c r="B23" s="514" t="s">
        <v>338</v>
      </c>
      <c r="C23" s="517">
        <v>5222604</v>
      </c>
      <c r="D23" s="477" t="s">
        <v>249</v>
      </c>
      <c r="E23" s="477" t="s">
        <v>250</v>
      </c>
      <c r="F23" s="477" t="s">
        <v>31</v>
      </c>
      <c r="G23" s="479" t="s">
        <v>35</v>
      </c>
      <c r="H23" s="480">
        <f t="shared" si="1"/>
        <v>8556</v>
      </c>
      <c r="I23" s="482"/>
      <c r="J23" s="488">
        <f>SUM('не печатаем'!U224)</f>
        <v>7700.4</v>
      </c>
      <c r="K23" s="483">
        <f>SUM('не печатаем'!T224)</f>
        <v>855.6</v>
      </c>
      <c r="L23" s="520"/>
      <c r="M23" s="488"/>
      <c r="N23" s="488"/>
      <c r="O23" s="483"/>
      <c r="P23" s="520"/>
      <c r="Q23" s="488"/>
      <c r="R23" s="488">
        <v>0</v>
      </c>
      <c r="S23" s="483">
        <v>0</v>
      </c>
    </row>
    <row r="24" spans="1:19" ht="45.75" customHeight="1">
      <c r="A24" s="333">
        <v>4</v>
      </c>
      <c r="B24" s="502" t="s">
        <v>316</v>
      </c>
      <c r="C24" s="516">
        <v>5220000</v>
      </c>
      <c r="D24" s="504" t="s">
        <v>247</v>
      </c>
      <c r="E24" s="504" t="s">
        <v>243</v>
      </c>
      <c r="F24" s="503" t="s">
        <v>31</v>
      </c>
      <c r="G24" s="505"/>
      <c r="H24" s="480">
        <f t="shared" si="1"/>
        <v>187558.40000000002</v>
      </c>
      <c r="I24" s="481">
        <f aca="true" t="shared" si="4" ref="I24:S24">SUM(I25+I27+I29)</f>
        <v>0</v>
      </c>
      <c r="J24" s="481">
        <f t="shared" si="4"/>
        <v>172421.40000000002</v>
      </c>
      <c r="K24" s="506">
        <f t="shared" si="4"/>
        <v>15137</v>
      </c>
      <c r="L24" s="480">
        <f t="shared" si="4"/>
        <v>41364.5</v>
      </c>
      <c r="M24" s="481">
        <f t="shared" si="4"/>
        <v>0</v>
      </c>
      <c r="N24" s="481">
        <f t="shared" si="4"/>
        <v>41364.5</v>
      </c>
      <c r="O24" s="506">
        <f t="shared" si="4"/>
        <v>0</v>
      </c>
      <c r="P24" s="480">
        <f t="shared" si="4"/>
        <v>46231.5</v>
      </c>
      <c r="Q24" s="481">
        <f t="shared" si="4"/>
        <v>0</v>
      </c>
      <c r="R24" s="481">
        <f t="shared" si="4"/>
        <v>46231.5</v>
      </c>
      <c r="S24" s="506">
        <f t="shared" si="4"/>
        <v>0</v>
      </c>
    </row>
    <row r="25" spans="1:19" ht="44.25" customHeight="1">
      <c r="A25" s="333" t="s">
        <v>357</v>
      </c>
      <c r="B25" s="507" t="s">
        <v>318</v>
      </c>
      <c r="C25" s="516"/>
      <c r="D25" s="504"/>
      <c r="E25" s="504"/>
      <c r="F25" s="503"/>
      <c r="G25" s="505"/>
      <c r="H25" s="480">
        <f t="shared" si="1"/>
        <v>61649.90000000001</v>
      </c>
      <c r="I25" s="481">
        <f>SUM(I26:I26)</f>
        <v>0</v>
      </c>
      <c r="J25" s="481">
        <f>SUM(J26:J26)</f>
        <v>54594.600000000006</v>
      </c>
      <c r="K25" s="506">
        <f>SUM(K26:K26)</f>
        <v>7055.3</v>
      </c>
      <c r="L25" s="480">
        <f>SUM(N25:O25)</f>
        <v>7612.5</v>
      </c>
      <c r="M25" s="481">
        <f>SUM(M26:M26)</f>
        <v>0</v>
      </c>
      <c r="N25" s="481">
        <f>SUM(N26:N26)</f>
        <v>7612.5</v>
      </c>
      <c r="O25" s="506">
        <f>SUM(O26:O26)</f>
        <v>0</v>
      </c>
      <c r="P25" s="480">
        <f>SUM(R25:S25)</f>
        <v>8508.3</v>
      </c>
      <c r="Q25" s="481">
        <f>SUM(Q26:Q26)</f>
        <v>0</v>
      </c>
      <c r="R25" s="481">
        <f>SUM(R26:R26)</f>
        <v>8508.3</v>
      </c>
      <c r="S25" s="506">
        <f>SUM(S26:S26)</f>
        <v>0</v>
      </c>
    </row>
    <row r="26" spans="1:19" ht="24.75" customHeight="1">
      <c r="A26" s="333"/>
      <c r="B26" s="521" t="s">
        <v>329</v>
      </c>
      <c r="C26" s="517">
        <v>5222701</v>
      </c>
      <c r="D26" s="477" t="s">
        <v>140</v>
      </c>
      <c r="E26" s="477" t="s">
        <v>129</v>
      </c>
      <c r="F26" s="518" t="s">
        <v>41</v>
      </c>
      <c r="G26" s="505"/>
      <c r="H26" s="480">
        <f t="shared" si="1"/>
        <v>61649.90000000001</v>
      </c>
      <c r="I26" s="481"/>
      <c r="J26" s="488">
        <f>SUM('не печатаем'!U91+'не печатаем'!U98)</f>
        <v>54594.600000000006</v>
      </c>
      <c r="K26" s="483">
        <f>SUM('не печатаем'!T91+'не печатаем'!T98)</f>
        <v>7055.3</v>
      </c>
      <c r="L26" s="480">
        <f>SUM(N26:O26)</f>
        <v>7612.5</v>
      </c>
      <c r="M26" s="481"/>
      <c r="N26" s="488">
        <v>7612.5</v>
      </c>
      <c r="O26" s="483"/>
      <c r="P26" s="480">
        <f>SUM(R26:S26)</f>
        <v>8508.3</v>
      </c>
      <c r="Q26" s="481"/>
      <c r="R26" s="488">
        <v>8508.3</v>
      </c>
      <c r="S26" s="483">
        <v>0</v>
      </c>
    </row>
    <row r="27" spans="1:19" ht="56.25" customHeight="1">
      <c r="A27" s="333" t="s">
        <v>358</v>
      </c>
      <c r="B27" s="507" t="s">
        <v>319</v>
      </c>
      <c r="C27" s="516"/>
      <c r="D27" s="504"/>
      <c r="E27" s="504"/>
      <c r="F27" s="503"/>
      <c r="G27" s="505"/>
      <c r="H27" s="480">
        <f t="shared" si="1"/>
        <v>74822.6</v>
      </c>
      <c r="I27" s="481">
        <f>SUM(I28)</f>
        <v>0</v>
      </c>
      <c r="J27" s="481">
        <f>SUM(J28)</f>
        <v>70968</v>
      </c>
      <c r="K27" s="506">
        <f>SUM(K28)</f>
        <v>3854.6</v>
      </c>
      <c r="L27" s="480">
        <f aca="true" t="shared" si="5" ref="L27:L33">SUM(N27:O27)</f>
        <v>10568.1</v>
      </c>
      <c r="M27" s="481">
        <f>SUM(M28)</f>
        <v>0</v>
      </c>
      <c r="N27" s="481">
        <f>SUM(N28)</f>
        <v>10568.1</v>
      </c>
      <c r="O27" s="506">
        <f>SUM(O28)</f>
        <v>0</v>
      </c>
      <c r="P27" s="480">
        <f>SUM(R27+S27)</f>
        <v>11811.6</v>
      </c>
      <c r="Q27" s="481">
        <f>SUM(Q28)</f>
        <v>0</v>
      </c>
      <c r="R27" s="481">
        <f>SUM(R28)</f>
        <v>11811.6</v>
      </c>
      <c r="S27" s="506">
        <f>SUM(S28)</f>
        <v>0</v>
      </c>
    </row>
    <row r="28" spans="1:19" ht="23.25" customHeight="1">
      <c r="A28" s="333"/>
      <c r="B28" s="521" t="s">
        <v>329</v>
      </c>
      <c r="C28" s="522">
        <v>5222705</v>
      </c>
      <c r="D28" s="477" t="s">
        <v>247</v>
      </c>
      <c r="E28" s="477" t="s">
        <v>242</v>
      </c>
      <c r="F28" s="518" t="s">
        <v>31</v>
      </c>
      <c r="G28" s="505"/>
      <c r="H28" s="480">
        <f t="shared" si="1"/>
        <v>74822.6</v>
      </c>
      <c r="I28" s="482"/>
      <c r="J28" s="488">
        <f>SUM('не печатаем'!U92+'не печатаем'!U99)</f>
        <v>70968</v>
      </c>
      <c r="K28" s="483">
        <f>SUM('не печатаем'!T92+'не печатаем'!T99)</f>
        <v>3854.6</v>
      </c>
      <c r="L28" s="480">
        <f t="shared" si="5"/>
        <v>10568.1</v>
      </c>
      <c r="M28" s="481"/>
      <c r="N28" s="488">
        <v>10568.1</v>
      </c>
      <c r="O28" s="483">
        <v>0</v>
      </c>
      <c r="P28" s="480">
        <f aca="true" t="shared" si="6" ref="P28:P35">SUM(R28:S28)</f>
        <v>11811.6</v>
      </c>
      <c r="Q28" s="481"/>
      <c r="R28" s="488">
        <v>11811.6</v>
      </c>
      <c r="S28" s="483">
        <v>0</v>
      </c>
    </row>
    <row r="29" spans="1:19" ht="30" customHeight="1">
      <c r="A29" s="333" t="s">
        <v>359</v>
      </c>
      <c r="B29" s="507" t="s">
        <v>360</v>
      </c>
      <c r="C29" s="516"/>
      <c r="D29" s="504"/>
      <c r="E29" s="504"/>
      <c r="F29" s="503"/>
      <c r="G29" s="505"/>
      <c r="H29" s="480">
        <f t="shared" si="1"/>
        <v>51085.9</v>
      </c>
      <c r="I29" s="481">
        <f>SUM(I30)</f>
        <v>0</v>
      </c>
      <c r="J29" s="481">
        <f>SUM(J30)</f>
        <v>46858.8</v>
      </c>
      <c r="K29" s="506">
        <f>SUM(K30:K30)</f>
        <v>4227.1</v>
      </c>
      <c r="L29" s="480">
        <f t="shared" si="5"/>
        <v>23183.9</v>
      </c>
      <c r="M29" s="481">
        <f>SUM(M30)</f>
        <v>0</v>
      </c>
      <c r="N29" s="481">
        <f>SUM(N30)</f>
        <v>23183.9</v>
      </c>
      <c r="O29" s="506">
        <f>SUM(O30:O30)</f>
        <v>0</v>
      </c>
      <c r="P29" s="480">
        <f t="shared" si="6"/>
        <v>25911.6</v>
      </c>
      <c r="Q29" s="481">
        <f>SUM(Q30)</f>
        <v>0</v>
      </c>
      <c r="R29" s="481">
        <f>SUM(R30)</f>
        <v>25911.6</v>
      </c>
      <c r="S29" s="506">
        <f>SUM(S30)</f>
        <v>0</v>
      </c>
    </row>
    <row r="30" spans="1:19" ht="23.25" customHeight="1">
      <c r="A30" s="333"/>
      <c r="B30" s="521" t="s">
        <v>329</v>
      </c>
      <c r="C30" s="522">
        <v>5222706</v>
      </c>
      <c r="D30" s="477" t="s">
        <v>247</v>
      </c>
      <c r="E30" s="477" t="s">
        <v>245</v>
      </c>
      <c r="F30" s="509" t="s">
        <v>31</v>
      </c>
      <c r="G30" s="479" t="s">
        <v>35</v>
      </c>
      <c r="H30" s="480">
        <f t="shared" si="1"/>
        <v>51085.9</v>
      </c>
      <c r="I30" s="481"/>
      <c r="J30" s="488">
        <f>SUM('не печатаем'!U104)</f>
        <v>46858.8</v>
      </c>
      <c r="K30" s="483">
        <f>SUM('не печатаем'!T104)</f>
        <v>4227.1</v>
      </c>
      <c r="L30" s="480">
        <f t="shared" si="5"/>
        <v>23183.9</v>
      </c>
      <c r="M30" s="481"/>
      <c r="N30" s="488">
        <v>23183.9</v>
      </c>
      <c r="O30" s="483"/>
      <c r="P30" s="480">
        <f t="shared" si="6"/>
        <v>25911.6</v>
      </c>
      <c r="Q30" s="481"/>
      <c r="R30" s="488">
        <v>25911.6</v>
      </c>
      <c r="S30" s="483"/>
    </row>
    <row r="31" spans="1:19" ht="63.75" customHeight="1">
      <c r="A31" s="333">
        <v>5</v>
      </c>
      <c r="B31" s="523" t="s">
        <v>269</v>
      </c>
      <c r="C31" s="524"/>
      <c r="D31" s="525"/>
      <c r="E31" s="525"/>
      <c r="F31" s="524"/>
      <c r="G31" s="526"/>
      <c r="H31" s="480">
        <f>SUM(I31:K31)</f>
        <v>12180.7</v>
      </c>
      <c r="I31" s="481">
        <f aca="true" t="shared" si="7" ref="I31:S31">SUM(I32:I33)</f>
        <v>2410.5</v>
      </c>
      <c r="J31" s="481">
        <f t="shared" si="7"/>
        <v>9038.2</v>
      </c>
      <c r="K31" s="506">
        <f t="shared" si="7"/>
        <v>732</v>
      </c>
      <c r="L31" s="480">
        <f t="shared" si="5"/>
        <v>0</v>
      </c>
      <c r="M31" s="481">
        <f t="shared" si="7"/>
        <v>0</v>
      </c>
      <c r="N31" s="481">
        <f t="shared" si="7"/>
        <v>0</v>
      </c>
      <c r="O31" s="506">
        <f t="shared" si="7"/>
        <v>0</v>
      </c>
      <c r="P31" s="480">
        <f t="shared" si="6"/>
        <v>0</v>
      </c>
      <c r="Q31" s="481">
        <f t="shared" si="7"/>
        <v>0</v>
      </c>
      <c r="R31" s="481">
        <f t="shared" si="7"/>
        <v>0</v>
      </c>
      <c r="S31" s="506">
        <f t="shared" si="7"/>
        <v>0</v>
      </c>
    </row>
    <row r="32" spans="1:19" ht="23.25" customHeight="1">
      <c r="A32" s="333"/>
      <c r="B32" s="521" t="s">
        <v>329</v>
      </c>
      <c r="C32" s="518">
        <v>1040400</v>
      </c>
      <c r="D32" s="477" t="s">
        <v>247</v>
      </c>
      <c r="E32" s="477" t="s">
        <v>242</v>
      </c>
      <c r="F32" s="518" t="s">
        <v>31</v>
      </c>
      <c r="G32" s="527" t="s">
        <v>352</v>
      </c>
      <c r="H32" s="480">
        <f t="shared" si="1"/>
        <v>2410.5</v>
      </c>
      <c r="I32" s="528">
        <f>SUM('не печатаем'!U94)</f>
        <v>2410.5</v>
      </c>
      <c r="J32" s="528"/>
      <c r="K32" s="529"/>
      <c r="L32" s="480">
        <f t="shared" si="5"/>
        <v>0</v>
      </c>
      <c r="M32" s="530"/>
      <c r="N32" s="530"/>
      <c r="O32" s="506"/>
      <c r="P32" s="480">
        <f t="shared" si="6"/>
        <v>0</v>
      </c>
      <c r="Q32" s="530"/>
      <c r="R32" s="531"/>
      <c r="S32" s="532"/>
    </row>
    <row r="33" spans="1:19" ht="21" customHeight="1">
      <c r="A33" s="460"/>
      <c r="B33" s="533" t="s">
        <v>329</v>
      </c>
      <c r="C33" s="534">
        <v>5225500</v>
      </c>
      <c r="D33" s="535" t="s">
        <v>247</v>
      </c>
      <c r="E33" s="535" t="s">
        <v>242</v>
      </c>
      <c r="F33" s="534" t="s">
        <v>31</v>
      </c>
      <c r="G33" s="536" t="s">
        <v>352</v>
      </c>
      <c r="H33" s="537">
        <f t="shared" si="1"/>
        <v>9770.2</v>
      </c>
      <c r="I33" s="538"/>
      <c r="J33" s="538">
        <f>SUM('не печатаем'!U93)</f>
        <v>9038.2</v>
      </c>
      <c r="K33" s="539">
        <f>SUM('не печатаем'!T93)</f>
        <v>732</v>
      </c>
      <c r="L33" s="537">
        <f t="shared" si="5"/>
        <v>0</v>
      </c>
      <c r="M33" s="540"/>
      <c r="N33" s="540"/>
      <c r="O33" s="541"/>
      <c r="P33" s="537">
        <f t="shared" si="6"/>
        <v>0</v>
      </c>
      <c r="Q33" s="540"/>
      <c r="R33" s="542"/>
      <c r="S33" s="543"/>
    </row>
    <row r="34" spans="1:19" s="302" customFormat="1" ht="27" customHeight="1">
      <c r="A34" s="333">
        <v>6</v>
      </c>
      <c r="B34" s="544" t="s">
        <v>206</v>
      </c>
      <c r="C34" s="503"/>
      <c r="D34" s="504"/>
      <c r="E34" s="504"/>
      <c r="F34" s="503"/>
      <c r="G34" s="505"/>
      <c r="H34" s="537">
        <f t="shared" si="1"/>
        <v>53740.4</v>
      </c>
      <c r="I34" s="481">
        <f>SUM(I35)</f>
        <v>37155.4</v>
      </c>
      <c r="J34" s="481">
        <f>SUM(J35)</f>
        <v>9389.1</v>
      </c>
      <c r="K34" s="506">
        <f>SUM(K35)</f>
        <v>7195.9</v>
      </c>
      <c r="L34" s="480">
        <f>SUM(M34+N34+O34)</f>
        <v>0</v>
      </c>
      <c r="M34" s="481">
        <f>SUM(M35)</f>
        <v>0</v>
      </c>
      <c r="N34" s="481">
        <f>SUM(N35)</f>
        <v>0</v>
      </c>
      <c r="O34" s="506">
        <f>SUM(O35)</f>
        <v>0</v>
      </c>
      <c r="P34" s="537">
        <f t="shared" si="6"/>
        <v>0</v>
      </c>
      <c r="Q34" s="481"/>
      <c r="R34" s="545"/>
      <c r="S34" s="546"/>
    </row>
    <row r="35" spans="1:19" ht="25.5" customHeight="1">
      <c r="A35" s="460"/>
      <c r="B35" s="533" t="s">
        <v>207</v>
      </c>
      <c r="C35" s="534" t="s">
        <v>3</v>
      </c>
      <c r="D35" s="535" t="s">
        <v>247</v>
      </c>
      <c r="E35" s="535" t="s">
        <v>242</v>
      </c>
      <c r="F35" s="534" t="s">
        <v>36</v>
      </c>
      <c r="G35" s="536" t="s">
        <v>210</v>
      </c>
      <c r="H35" s="537">
        <f t="shared" si="1"/>
        <v>53740.4</v>
      </c>
      <c r="I35" s="538">
        <f>SUM('не печатаем'!U88)</f>
        <v>37155.4</v>
      </c>
      <c r="J35" s="538">
        <f>SUM('не печатаем'!U87)</f>
        <v>9389.1</v>
      </c>
      <c r="K35" s="539">
        <f>SUM('не печатаем'!T87)</f>
        <v>7195.9</v>
      </c>
      <c r="L35" s="537">
        <f>SUM(M35+N35+O35)</f>
        <v>0</v>
      </c>
      <c r="M35" s="540"/>
      <c r="N35" s="540"/>
      <c r="O35" s="541"/>
      <c r="P35" s="537">
        <f t="shared" si="6"/>
        <v>0</v>
      </c>
      <c r="Q35" s="540"/>
      <c r="R35" s="542"/>
      <c r="S35" s="547"/>
    </row>
    <row r="36" spans="1:19" ht="39.75" customHeight="1">
      <c r="A36" s="333">
        <v>7</v>
      </c>
      <c r="B36" s="466" t="s">
        <v>351</v>
      </c>
      <c r="C36" s="518"/>
      <c r="D36" s="477"/>
      <c r="E36" s="477"/>
      <c r="F36" s="518"/>
      <c r="G36" s="527"/>
      <c r="H36" s="537">
        <f t="shared" si="1"/>
        <v>101</v>
      </c>
      <c r="I36" s="482"/>
      <c r="J36" s="482">
        <f>SUM(J37)</f>
        <v>101</v>
      </c>
      <c r="K36" s="529"/>
      <c r="L36" s="480"/>
      <c r="M36" s="481"/>
      <c r="N36" s="481"/>
      <c r="O36" s="506"/>
      <c r="P36" s="480"/>
      <c r="Q36" s="481"/>
      <c r="R36" s="531"/>
      <c r="S36" s="532"/>
    </row>
    <row r="37" spans="1:19" ht="25.5" customHeight="1">
      <c r="A37" s="333"/>
      <c r="B37" s="514" t="s">
        <v>349</v>
      </c>
      <c r="C37" s="518" t="s">
        <v>350</v>
      </c>
      <c r="D37" s="477" t="s">
        <v>252</v>
      </c>
      <c r="E37" s="477" t="s">
        <v>249</v>
      </c>
      <c r="F37" s="518" t="s">
        <v>11</v>
      </c>
      <c r="G37" s="527" t="s">
        <v>209</v>
      </c>
      <c r="H37" s="480">
        <f>SUM(I37:K37)</f>
        <v>101</v>
      </c>
      <c r="I37" s="482"/>
      <c r="J37" s="482">
        <v>101</v>
      </c>
      <c r="K37" s="529"/>
      <c r="L37" s="480"/>
      <c r="M37" s="481"/>
      <c r="N37" s="481"/>
      <c r="O37" s="506"/>
      <c r="P37" s="480"/>
      <c r="Q37" s="481"/>
      <c r="R37" s="531"/>
      <c r="S37" s="532"/>
    </row>
    <row r="38" spans="1:19" ht="38.25" customHeight="1">
      <c r="A38" s="333">
        <v>8</v>
      </c>
      <c r="B38" s="466" t="s">
        <v>353</v>
      </c>
      <c r="C38" s="518"/>
      <c r="D38" s="518"/>
      <c r="E38" s="518"/>
      <c r="F38" s="518"/>
      <c r="G38" s="527"/>
      <c r="H38" s="480">
        <f>SUM(I38:K38)</f>
        <v>247</v>
      </c>
      <c r="I38" s="482">
        <f>SUM(I39)</f>
        <v>247</v>
      </c>
      <c r="J38" s="482"/>
      <c r="K38" s="529"/>
      <c r="L38" s="480"/>
      <c r="M38" s="481"/>
      <c r="N38" s="481"/>
      <c r="O38" s="506"/>
      <c r="P38" s="480"/>
      <c r="Q38" s="481"/>
      <c r="R38" s="531"/>
      <c r="S38" s="532"/>
    </row>
    <row r="39" spans="1:37" ht="25.5" customHeight="1">
      <c r="A39" s="333"/>
      <c r="B39" s="514" t="s">
        <v>332</v>
      </c>
      <c r="C39" s="518" t="s">
        <v>354</v>
      </c>
      <c r="D39" s="477" t="s">
        <v>250</v>
      </c>
      <c r="E39" s="477" t="s">
        <v>244</v>
      </c>
      <c r="F39" s="518" t="s">
        <v>355</v>
      </c>
      <c r="G39" s="527" t="s">
        <v>209</v>
      </c>
      <c r="H39" s="480">
        <f>SUM(I39:K39)</f>
        <v>247</v>
      </c>
      <c r="I39" s="482">
        <v>247</v>
      </c>
      <c r="J39" s="482"/>
      <c r="K39" s="529"/>
      <c r="L39" s="480"/>
      <c r="M39" s="481"/>
      <c r="N39" s="481"/>
      <c r="O39" s="506"/>
      <c r="P39" s="480"/>
      <c r="Q39" s="481"/>
      <c r="R39" s="531"/>
      <c r="S39" s="532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  <c r="AE39" s="549"/>
      <c r="AF39" s="549"/>
      <c r="AG39" s="549"/>
      <c r="AH39" s="549"/>
      <c r="AI39" s="549"/>
      <c r="AJ39" s="549"/>
      <c r="AK39" s="549"/>
    </row>
    <row r="40" spans="1:37" ht="25.5" customHeight="1" thickBot="1">
      <c r="A40" s="461"/>
      <c r="B40" s="462" t="s">
        <v>215</v>
      </c>
      <c r="C40" s="458"/>
      <c r="D40" s="459"/>
      <c r="E40" s="459"/>
      <c r="F40" s="458"/>
      <c r="G40" s="465"/>
      <c r="H40" s="550">
        <f>SUM(H12+H15+H17+H24+H31+H34+H36+H38)</f>
        <v>498177.10000000003</v>
      </c>
      <c r="I40" s="551">
        <f>SUM(I12+I15+I17+I24+I31+I34+I36+I38)</f>
        <v>40509.3</v>
      </c>
      <c r="J40" s="552">
        <f>SUM(J12+J15+J17+J24+J31+J34+J36+J38)</f>
        <v>423155.5</v>
      </c>
      <c r="K40" s="553">
        <f>SUM(K12+K15+K17+K24+K31+K34+K36+K38)</f>
        <v>34512.3</v>
      </c>
      <c r="L40" s="554">
        <f aca="true" t="shared" si="8" ref="L40:S40">SUM(L15+L17+L24+L31)</f>
        <v>46364.5</v>
      </c>
      <c r="M40" s="555">
        <f t="shared" si="8"/>
        <v>0</v>
      </c>
      <c r="N40" s="555">
        <f t="shared" si="8"/>
        <v>46364.5</v>
      </c>
      <c r="O40" s="556">
        <f t="shared" si="8"/>
        <v>0</v>
      </c>
      <c r="P40" s="554">
        <f t="shared" si="8"/>
        <v>46231.5</v>
      </c>
      <c r="Q40" s="555">
        <f t="shared" si="8"/>
        <v>0</v>
      </c>
      <c r="R40" s="555">
        <f t="shared" si="8"/>
        <v>46231.5</v>
      </c>
      <c r="S40" s="556">
        <f t="shared" si="8"/>
        <v>0</v>
      </c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</row>
    <row r="41" spans="1:19" ht="71.25" customHeight="1" thickBot="1">
      <c r="A41" s="687"/>
      <c r="B41" s="688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</row>
    <row r="42" spans="1:19" ht="71.25" customHeight="1">
      <c r="A42" s="676" t="s">
        <v>367</v>
      </c>
      <c r="B42" s="679" t="s">
        <v>122</v>
      </c>
      <c r="C42" s="682" t="s">
        <v>241</v>
      </c>
      <c r="D42" s="670" t="s">
        <v>123</v>
      </c>
      <c r="E42" s="670" t="s">
        <v>124</v>
      </c>
      <c r="F42" s="670" t="s">
        <v>368</v>
      </c>
      <c r="G42" s="673" t="s">
        <v>26</v>
      </c>
      <c r="H42" s="667" t="s">
        <v>27</v>
      </c>
      <c r="I42" s="661" t="s">
        <v>369</v>
      </c>
      <c r="J42" s="661"/>
      <c r="K42" s="662"/>
      <c r="L42" s="665" t="s">
        <v>28</v>
      </c>
      <c r="M42" s="661" t="s">
        <v>29</v>
      </c>
      <c r="N42" s="661"/>
      <c r="O42" s="662"/>
      <c r="P42" s="667" t="s">
        <v>30</v>
      </c>
      <c r="Q42" s="661" t="s">
        <v>29</v>
      </c>
      <c r="R42" s="661"/>
      <c r="S42" s="662"/>
    </row>
    <row r="43" spans="1:19" ht="37.5" customHeight="1">
      <c r="A43" s="677"/>
      <c r="B43" s="680"/>
      <c r="C43" s="683"/>
      <c r="D43" s="671"/>
      <c r="E43" s="671"/>
      <c r="F43" s="671"/>
      <c r="G43" s="674"/>
      <c r="H43" s="668"/>
      <c r="I43" s="663" t="s">
        <v>14</v>
      </c>
      <c r="J43" s="663"/>
      <c r="K43" s="664"/>
      <c r="L43" s="666"/>
      <c r="M43" s="663" t="s">
        <v>14</v>
      </c>
      <c r="N43" s="663"/>
      <c r="O43" s="664"/>
      <c r="P43" s="668"/>
      <c r="Q43" s="663" t="s">
        <v>14</v>
      </c>
      <c r="R43" s="663"/>
      <c r="S43" s="664"/>
    </row>
    <row r="44" spans="1:19" ht="59.25" customHeight="1" thickBot="1">
      <c r="A44" s="678"/>
      <c r="B44" s="681"/>
      <c r="C44" s="684"/>
      <c r="D44" s="672"/>
      <c r="E44" s="672"/>
      <c r="F44" s="672"/>
      <c r="G44" s="675"/>
      <c r="H44" s="668"/>
      <c r="I44" s="336" t="s">
        <v>370</v>
      </c>
      <c r="J44" s="336" t="s">
        <v>371</v>
      </c>
      <c r="K44" s="341" t="s">
        <v>372</v>
      </c>
      <c r="L44" s="666"/>
      <c r="M44" s="336" t="s">
        <v>370</v>
      </c>
      <c r="N44" s="336" t="s">
        <v>371</v>
      </c>
      <c r="O44" s="341" t="s">
        <v>372</v>
      </c>
      <c r="P44" s="669"/>
      <c r="Q44" s="339" t="s">
        <v>370</v>
      </c>
      <c r="R44" s="339" t="s">
        <v>371</v>
      </c>
      <c r="S44" s="340" t="s">
        <v>372</v>
      </c>
    </row>
    <row r="45" spans="1:19" ht="33" customHeight="1" thickBot="1">
      <c r="A45" s="334">
        <v>1</v>
      </c>
      <c r="B45" s="345">
        <v>2</v>
      </c>
      <c r="C45" s="334">
        <v>3</v>
      </c>
      <c r="D45" s="327">
        <v>4</v>
      </c>
      <c r="E45" s="327">
        <v>5</v>
      </c>
      <c r="F45" s="328">
        <v>6</v>
      </c>
      <c r="G45" s="329">
        <v>7</v>
      </c>
      <c r="H45" s="342">
        <v>8</v>
      </c>
      <c r="I45" s="343">
        <v>9</v>
      </c>
      <c r="J45" s="343">
        <v>10</v>
      </c>
      <c r="K45" s="344">
        <v>11</v>
      </c>
      <c r="L45" s="342">
        <v>12</v>
      </c>
      <c r="M45" s="343">
        <v>13</v>
      </c>
      <c r="N45" s="343">
        <v>14</v>
      </c>
      <c r="O45" s="344">
        <v>15</v>
      </c>
      <c r="P45" s="338">
        <v>16</v>
      </c>
      <c r="Q45" s="335">
        <v>17</v>
      </c>
      <c r="R45" s="335">
        <v>18</v>
      </c>
      <c r="S45" s="337">
        <v>19</v>
      </c>
    </row>
    <row r="46" spans="1:19" ht="33" customHeight="1" thickBot="1">
      <c r="A46" s="658" t="s">
        <v>200</v>
      </c>
      <c r="B46" s="659"/>
      <c r="C46" s="659"/>
      <c r="D46" s="659"/>
      <c r="E46" s="659"/>
      <c r="F46" s="659"/>
      <c r="G46" s="659"/>
      <c r="H46" s="659"/>
      <c r="I46" s="659"/>
      <c r="J46" s="659"/>
      <c r="K46" s="659"/>
      <c r="L46" s="659"/>
      <c r="M46" s="659"/>
      <c r="N46" s="659"/>
      <c r="O46" s="659"/>
      <c r="P46" s="659"/>
      <c r="Q46" s="659"/>
      <c r="R46" s="659"/>
      <c r="S46" s="660"/>
    </row>
    <row r="47" spans="1:19" ht="61.5" customHeight="1">
      <c r="A47" s="557">
        <v>1</v>
      </c>
      <c r="B47" s="558" t="s">
        <v>201</v>
      </c>
      <c r="C47" s="559"/>
      <c r="D47" s="560"/>
      <c r="E47" s="560"/>
      <c r="F47" s="560"/>
      <c r="G47" s="561"/>
      <c r="H47" s="469">
        <f t="shared" si="1"/>
        <v>5847.8</v>
      </c>
      <c r="I47" s="470">
        <f>SUM(I48)</f>
        <v>0</v>
      </c>
      <c r="J47" s="470">
        <f>SUM(J48)</f>
        <v>0</v>
      </c>
      <c r="K47" s="471">
        <f aca="true" t="shared" si="9" ref="K47:S47">SUM(K48)</f>
        <v>5847.8</v>
      </c>
      <c r="L47" s="469">
        <f t="shared" si="9"/>
        <v>10772</v>
      </c>
      <c r="M47" s="470">
        <f t="shared" si="9"/>
        <v>0</v>
      </c>
      <c r="N47" s="470">
        <f t="shared" si="9"/>
        <v>0</v>
      </c>
      <c r="O47" s="471">
        <f t="shared" si="9"/>
        <v>10772</v>
      </c>
      <c r="P47" s="469">
        <f t="shared" si="9"/>
        <v>0</v>
      </c>
      <c r="Q47" s="470">
        <f t="shared" si="9"/>
        <v>0</v>
      </c>
      <c r="R47" s="470">
        <f t="shared" si="9"/>
        <v>0</v>
      </c>
      <c r="S47" s="471">
        <f t="shared" si="9"/>
        <v>0</v>
      </c>
    </row>
    <row r="48" spans="1:19" ht="28.5" customHeight="1">
      <c r="A48" s="562"/>
      <c r="B48" s="563" t="s">
        <v>202</v>
      </c>
      <c r="C48" s="564">
        <v>7950000</v>
      </c>
      <c r="D48" s="565" t="s">
        <v>247</v>
      </c>
      <c r="E48" s="565" t="s">
        <v>242</v>
      </c>
      <c r="F48" s="565">
        <v>500</v>
      </c>
      <c r="G48" s="566" t="s">
        <v>35</v>
      </c>
      <c r="H48" s="480">
        <f t="shared" si="1"/>
        <v>5847.8</v>
      </c>
      <c r="I48" s="481"/>
      <c r="J48" s="482"/>
      <c r="K48" s="529">
        <f>SUM('не печатаем'!T86)</f>
        <v>5847.8</v>
      </c>
      <c r="L48" s="480">
        <f aca="true" t="shared" si="10" ref="L48:L59">SUM(N48:O48)</f>
        <v>10772</v>
      </c>
      <c r="M48" s="482"/>
      <c r="N48" s="482"/>
      <c r="O48" s="529">
        <v>10772</v>
      </c>
      <c r="P48" s="480">
        <f aca="true" t="shared" si="11" ref="P48:P59">SUM(R48:S48)</f>
        <v>0</v>
      </c>
      <c r="Q48" s="481"/>
      <c r="R48" s="482"/>
      <c r="S48" s="529">
        <v>0</v>
      </c>
    </row>
    <row r="49" spans="1:19" ht="62.25" customHeight="1">
      <c r="A49" s="562">
        <v>2</v>
      </c>
      <c r="B49" s="567" t="s">
        <v>211</v>
      </c>
      <c r="C49" s="568"/>
      <c r="D49" s="569"/>
      <c r="E49" s="569"/>
      <c r="F49" s="569"/>
      <c r="G49" s="570"/>
      <c r="H49" s="480">
        <f t="shared" si="1"/>
        <v>35982.3</v>
      </c>
      <c r="I49" s="481">
        <f aca="true" t="shared" si="12" ref="I49:S49">SUM(I50:I50)</f>
        <v>0</v>
      </c>
      <c r="J49" s="481">
        <f t="shared" si="12"/>
        <v>0</v>
      </c>
      <c r="K49" s="506">
        <f t="shared" si="12"/>
        <v>35982.3</v>
      </c>
      <c r="L49" s="480">
        <f t="shared" si="12"/>
        <v>45083</v>
      </c>
      <c r="M49" s="481">
        <f t="shared" si="12"/>
        <v>0</v>
      </c>
      <c r="N49" s="481">
        <f t="shared" si="12"/>
        <v>0</v>
      </c>
      <c r="O49" s="506">
        <f t="shared" si="12"/>
        <v>45083</v>
      </c>
      <c r="P49" s="480">
        <f t="shared" si="12"/>
        <v>12898.7</v>
      </c>
      <c r="Q49" s="481">
        <f t="shared" si="12"/>
        <v>0</v>
      </c>
      <c r="R49" s="481">
        <f t="shared" si="12"/>
        <v>0</v>
      </c>
      <c r="S49" s="506">
        <f t="shared" si="12"/>
        <v>12898.7</v>
      </c>
    </row>
    <row r="50" spans="1:19" ht="27.75" customHeight="1">
      <c r="A50" s="562"/>
      <c r="B50" s="563" t="s">
        <v>298</v>
      </c>
      <c r="C50" s="564">
        <v>7950000</v>
      </c>
      <c r="D50" s="565" t="s">
        <v>247</v>
      </c>
      <c r="E50" s="565" t="s">
        <v>244</v>
      </c>
      <c r="F50" s="565">
        <v>500</v>
      </c>
      <c r="G50" s="566" t="s">
        <v>35</v>
      </c>
      <c r="H50" s="480">
        <f t="shared" si="1"/>
        <v>35982.3</v>
      </c>
      <c r="I50" s="481"/>
      <c r="J50" s="482"/>
      <c r="K50" s="529">
        <v>35982.3</v>
      </c>
      <c r="L50" s="480">
        <f t="shared" si="10"/>
        <v>45083</v>
      </c>
      <c r="M50" s="482"/>
      <c r="N50" s="482"/>
      <c r="O50" s="529">
        <v>45083</v>
      </c>
      <c r="P50" s="480">
        <f t="shared" si="11"/>
        <v>12898.7</v>
      </c>
      <c r="Q50" s="481"/>
      <c r="R50" s="482"/>
      <c r="S50" s="529">
        <v>12898.7</v>
      </c>
    </row>
    <row r="51" spans="1:19" ht="61.5" customHeight="1">
      <c r="A51" s="562">
        <v>3</v>
      </c>
      <c r="B51" s="571" t="s">
        <v>212</v>
      </c>
      <c r="C51" s="568"/>
      <c r="D51" s="569"/>
      <c r="E51" s="569"/>
      <c r="F51" s="569"/>
      <c r="G51" s="570"/>
      <c r="H51" s="480">
        <f t="shared" si="1"/>
        <v>10000</v>
      </c>
      <c r="I51" s="481">
        <f aca="true" t="shared" si="13" ref="I51:S51">SUM(I52:I52)</f>
        <v>0</v>
      </c>
      <c r="J51" s="481">
        <f t="shared" si="13"/>
        <v>0</v>
      </c>
      <c r="K51" s="506">
        <f t="shared" si="13"/>
        <v>10000</v>
      </c>
      <c r="L51" s="480">
        <f t="shared" si="13"/>
        <v>10000</v>
      </c>
      <c r="M51" s="481">
        <f t="shared" si="13"/>
        <v>0</v>
      </c>
      <c r="N51" s="481">
        <f t="shared" si="13"/>
        <v>0</v>
      </c>
      <c r="O51" s="506">
        <f t="shared" si="13"/>
        <v>10000</v>
      </c>
      <c r="P51" s="480">
        <f t="shared" si="13"/>
        <v>0</v>
      </c>
      <c r="Q51" s="481">
        <f t="shared" si="13"/>
        <v>0</v>
      </c>
      <c r="R51" s="481">
        <f t="shared" si="13"/>
        <v>0</v>
      </c>
      <c r="S51" s="506">
        <f t="shared" si="13"/>
        <v>0</v>
      </c>
    </row>
    <row r="52" spans="1:19" ht="30" customHeight="1">
      <c r="A52" s="562"/>
      <c r="B52" s="563" t="s">
        <v>202</v>
      </c>
      <c r="C52" s="564">
        <v>7950000</v>
      </c>
      <c r="D52" s="565" t="s">
        <v>247</v>
      </c>
      <c r="E52" s="565" t="s">
        <v>245</v>
      </c>
      <c r="F52" s="565" t="s">
        <v>333</v>
      </c>
      <c r="G52" s="566" t="s">
        <v>210</v>
      </c>
      <c r="H52" s="480">
        <f t="shared" si="1"/>
        <v>10000</v>
      </c>
      <c r="I52" s="481"/>
      <c r="J52" s="482"/>
      <c r="K52" s="529">
        <f>SUM('не печатаем'!T101)</f>
        <v>10000</v>
      </c>
      <c r="L52" s="480">
        <f t="shared" si="10"/>
        <v>10000</v>
      </c>
      <c r="M52" s="482"/>
      <c r="N52" s="482"/>
      <c r="O52" s="529">
        <v>10000</v>
      </c>
      <c r="P52" s="480">
        <f t="shared" si="11"/>
        <v>0</v>
      </c>
      <c r="Q52" s="481"/>
      <c r="R52" s="482"/>
      <c r="S52" s="529">
        <v>0</v>
      </c>
    </row>
    <row r="53" spans="1:19" ht="40.5" customHeight="1">
      <c r="A53" s="562">
        <v>4</v>
      </c>
      <c r="B53" s="567" t="s">
        <v>213</v>
      </c>
      <c r="C53" s="564">
        <v>7950000</v>
      </c>
      <c r="D53" s="565" t="s">
        <v>247</v>
      </c>
      <c r="E53" s="565" t="s">
        <v>245</v>
      </c>
      <c r="F53" s="569"/>
      <c r="G53" s="570" t="s">
        <v>210</v>
      </c>
      <c r="H53" s="480">
        <f t="shared" si="1"/>
        <v>3875</v>
      </c>
      <c r="I53" s="481">
        <f aca="true" t="shared" si="14" ref="I53:S53">SUM(I55:I55)</f>
        <v>0</v>
      </c>
      <c r="J53" s="481">
        <f t="shared" si="14"/>
        <v>0</v>
      </c>
      <c r="K53" s="506">
        <f>SUM(K54:K55)</f>
        <v>3875</v>
      </c>
      <c r="L53" s="480">
        <f t="shared" si="14"/>
        <v>2375</v>
      </c>
      <c r="M53" s="481">
        <f t="shared" si="14"/>
        <v>0</v>
      </c>
      <c r="N53" s="481">
        <f t="shared" si="14"/>
        <v>0</v>
      </c>
      <c r="O53" s="506">
        <f t="shared" si="14"/>
        <v>2375</v>
      </c>
      <c r="P53" s="480">
        <f t="shared" si="14"/>
        <v>2375</v>
      </c>
      <c r="Q53" s="481">
        <f t="shared" si="14"/>
        <v>0</v>
      </c>
      <c r="R53" s="481">
        <f t="shared" si="14"/>
        <v>0</v>
      </c>
      <c r="S53" s="506">
        <f t="shared" si="14"/>
        <v>2375</v>
      </c>
    </row>
    <row r="54" spans="1:19" ht="23.25" customHeight="1">
      <c r="A54" s="562"/>
      <c r="B54" s="563" t="s">
        <v>329</v>
      </c>
      <c r="C54" s="564">
        <v>7950000</v>
      </c>
      <c r="D54" s="565" t="s">
        <v>247</v>
      </c>
      <c r="E54" s="565" t="s">
        <v>245</v>
      </c>
      <c r="F54" s="565" t="s">
        <v>31</v>
      </c>
      <c r="G54" s="566" t="s">
        <v>210</v>
      </c>
      <c r="H54" s="480">
        <v>1500</v>
      </c>
      <c r="I54" s="481"/>
      <c r="J54" s="481"/>
      <c r="K54" s="506">
        <v>1500</v>
      </c>
      <c r="L54" s="480"/>
      <c r="M54" s="481"/>
      <c r="N54" s="481"/>
      <c r="O54" s="506"/>
      <c r="P54" s="480"/>
      <c r="Q54" s="481"/>
      <c r="R54" s="481"/>
      <c r="S54" s="541"/>
    </row>
    <row r="55" spans="1:19" ht="26.25" customHeight="1">
      <c r="A55" s="562"/>
      <c r="B55" s="563" t="s">
        <v>329</v>
      </c>
      <c r="C55" s="564">
        <v>7950000</v>
      </c>
      <c r="D55" s="565" t="s">
        <v>247</v>
      </c>
      <c r="E55" s="565" t="s">
        <v>245</v>
      </c>
      <c r="F55" s="565" t="s">
        <v>333</v>
      </c>
      <c r="G55" s="566" t="s">
        <v>210</v>
      </c>
      <c r="H55" s="480">
        <f t="shared" si="1"/>
        <v>2375</v>
      </c>
      <c r="I55" s="481"/>
      <c r="J55" s="482"/>
      <c r="K55" s="529">
        <f>SUM('не печатаем'!T106-K54)</f>
        <v>2375</v>
      </c>
      <c r="L55" s="480">
        <f t="shared" si="10"/>
        <v>2375</v>
      </c>
      <c r="M55" s="481"/>
      <c r="N55" s="482"/>
      <c r="O55" s="529">
        <v>2375</v>
      </c>
      <c r="P55" s="480">
        <f t="shared" si="11"/>
        <v>2375</v>
      </c>
      <c r="Q55" s="481"/>
      <c r="R55" s="482"/>
      <c r="S55" s="539">
        <v>2375</v>
      </c>
    </row>
    <row r="56" spans="1:19" ht="36.75" customHeight="1">
      <c r="A56" s="562">
        <v>5</v>
      </c>
      <c r="B56" s="571" t="s">
        <v>214</v>
      </c>
      <c r="C56" s="568"/>
      <c r="D56" s="569"/>
      <c r="E56" s="569"/>
      <c r="F56" s="569"/>
      <c r="G56" s="570" t="s">
        <v>210</v>
      </c>
      <c r="H56" s="480">
        <f t="shared" si="1"/>
        <v>17152</v>
      </c>
      <c r="I56" s="481">
        <f aca="true" t="shared" si="15" ref="I56:S56">SUM(I57:I57)</f>
        <v>0</v>
      </c>
      <c r="J56" s="481">
        <f t="shared" si="15"/>
        <v>0</v>
      </c>
      <c r="K56" s="506">
        <f t="shared" si="15"/>
        <v>17152</v>
      </c>
      <c r="L56" s="480">
        <f t="shared" si="15"/>
        <v>15052</v>
      </c>
      <c r="M56" s="481">
        <f t="shared" si="15"/>
        <v>0</v>
      </c>
      <c r="N56" s="481">
        <f t="shared" si="15"/>
        <v>0</v>
      </c>
      <c r="O56" s="506">
        <f t="shared" si="15"/>
        <v>15052</v>
      </c>
      <c r="P56" s="480">
        <f t="shared" si="15"/>
        <v>15052</v>
      </c>
      <c r="Q56" s="481">
        <f t="shared" si="15"/>
        <v>0</v>
      </c>
      <c r="R56" s="481">
        <f t="shared" si="15"/>
        <v>0</v>
      </c>
      <c r="S56" s="506">
        <f t="shared" si="15"/>
        <v>15052</v>
      </c>
    </row>
    <row r="57" spans="1:19" ht="24" customHeight="1">
      <c r="A57" s="562"/>
      <c r="B57" s="563" t="s">
        <v>298</v>
      </c>
      <c r="C57" s="564">
        <v>7950000</v>
      </c>
      <c r="D57" s="565" t="s">
        <v>247</v>
      </c>
      <c r="E57" s="565" t="s">
        <v>244</v>
      </c>
      <c r="F57" s="565" t="s">
        <v>36</v>
      </c>
      <c r="G57" s="566" t="s">
        <v>210</v>
      </c>
      <c r="H57" s="480">
        <f t="shared" si="1"/>
        <v>17152</v>
      </c>
      <c r="I57" s="481"/>
      <c r="J57" s="482"/>
      <c r="K57" s="529">
        <f>SUM('не печатаем'!T108)</f>
        <v>17152</v>
      </c>
      <c r="L57" s="480">
        <f t="shared" si="10"/>
        <v>15052</v>
      </c>
      <c r="M57" s="481"/>
      <c r="N57" s="482"/>
      <c r="O57" s="529">
        <v>15052</v>
      </c>
      <c r="P57" s="480">
        <f t="shared" si="11"/>
        <v>15052</v>
      </c>
      <c r="Q57" s="481"/>
      <c r="R57" s="482"/>
      <c r="S57" s="572">
        <v>15052</v>
      </c>
    </row>
    <row r="58" spans="1:19" s="302" customFormat="1" ht="54" customHeight="1">
      <c r="A58" s="562">
        <v>6</v>
      </c>
      <c r="B58" s="571" t="s">
        <v>204</v>
      </c>
      <c r="C58" s="568"/>
      <c r="D58" s="569"/>
      <c r="E58" s="569"/>
      <c r="F58" s="569"/>
      <c r="G58" s="570" t="s">
        <v>209</v>
      </c>
      <c r="H58" s="480">
        <f t="shared" si="1"/>
        <v>24226.299999999992</v>
      </c>
      <c r="I58" s="481">
        <f>SUM(I59)</f>
        <v>0</v>
      </c>
      <c r="J58" s="481">
        <f>SUM(J59)</f>
        <v>12174.399999999996</v>
      </c>
      <c r="K58" s="506">
        <f>SUM(K59)</f>
        <v>12051.899999999996</v>
      </c>
      <c r="L58" s="480">
        <f t="shared" si="10"/>
        <v>0</v>
      </c>
      <c r="M58" s="481"/>
      <c r="N58" s="481"/>
      <c r="O58" s="506"/>
      <c r="P58" s="480">
        <f t="shared" si="11"/>
        <v>0</v>
      </c>
      <c r="Q58" s="481"/>
      <c r="R58" s="481"/>
      <c r="S58" s="573"/>
    </row>
    <row r="59" spans="1:19" ht="20.25">
      <c r="A59" s="562"/>
      <c r="B59" s="563" t="s">
        <v>205</v>
      </c>
      <c r="C59" s="574">
        <v>4320200</v>
      </c>
      <c r="D59" s="575" t="s">
        <v>252</v>
      </c>
      <c r="E59" s="575" t="s">
        <v>252</v>
      </c>
      <c r="F59" s="575" t="s">
        <v>208</v>
      </c>
      <c r="G59" s="576" t="s">
        <v>209</v>
      </c>
      <c r="H59" s="537">
        <f t="shared" si="1"/>
        <v>24226.299999999992</v>
      </c>
      <c r="I59" s="540"/>
      <c r="J59" s="577">
        <f>SUM('не печатаем'!U164:U182)</f>
        <v>12174.399999999996</v>
      </c>
      <c r="K59" s="577">
        <f>SUM('не печатаем'!T164:T182)</f>
        <v>12051.899999999996</v>
      </c>
      <c r="L59" s="537">
        <f t="shared" si="10"/>
        <v>0</v>
      </c>
      <c r="M59" s="540"/>
      <c r="N59" s="538"/>
      <c r="O59" s="539"/>
      <c r="P59" s="537">
        <f t="shared" si="11"/>
        <v>0</v>
      </c>
      <c r="Q59" s="540"/>
      <c r="R59" s="538"/>
      <c r="S59" s="578"/>
    </row>
    <row r="60" spans="1:19" ht="37.5" customHeight="1">
      <c r="A60" s="562"/>
      <c r="B60" s="579" t="s">
        <v>10</v>
      </c>
      <c r="C60" s="580"/>
      <c r="D60" s="581"/>
      <c r="E60" s="581"/>
      <c r="F60" s="581"/>
      <c r="G60" s="582"/>
      <c r="H60" s="480">
        <f t="shared" si="1"/>
        <v>333</v>
      </c>
      <c r="I60" s="481"/>
      <c r="J60" s="583"/>
      <c r="K60" s="584">
        <v>333</v>
      </c>
      <c r="L60" s="585"/>
      <c r="M60" s="481"/>
      <c r="N60" s="482"/>
      <c r="O60" s="528"/>
      <c r="P60" s="480"/>
      <c r="Q60" s="481"/>
      <c r="R60" s="482"/>
      <c r="S60" s="529"/>
    </row>
    <row r="61" spans="1:19" ht="22.5" customHeight="1">
      <c r="A61" s="562"/>
      <c r="B61" s="586" t="s">
        <v>349</v>
      </c>
      <c r="C61" s="564">
        <v>7950000</v>
      </c>
      <c r="D61" s="565" t="s">
        <v>252</v>
      </c>
      <c r="E61" s="565" t="s">
        <v>249</v>
      </c>
      <c r="F61" s="565" t="s">
        <v>11</v>
      </c>
      <c r="G61" s="566" t="s">
        <v>209</v>
      </c>
      <c r="H61" s="480">
        <v>333</v>
      </c>
      <c r="I61" s="481"/>
      <c r="J61" s="583"/>
      <c r="K61" s="587">
        <v>333</v>
      </c>
      <c r="L61" s="585"/>
      <c r="M61" s="481"/>
      <c r="N61" s="482"/>
      <c r="O61" s="528"/>
      <c r="P61" s="480"/>
      <c r="Q61" s="481"/>
      <c r="R61" s="482"/>
      <c r="S61" s="529"/>
    </row>
    <row r="62" spans="1:20" ht="30" customHeight="1" thickBot="1">
      <c r="A62" s="588"/>
      <c r="B62" s="589" t="s">
        <v>215</v>
      </c>
      <c r="C62" s="590"/>
      <c r="D62" s="591"/>
      <c r="E62" s="591"/>
      <c r="F62" s="591"/>
      <c r="G62" s="592"/>
      <c r="H62" s="593">
        <f>SUM(I62:K62)</f>
        <v>97416.4</v>
      </c>
      <c r="I62" s="594">
        <f aca="true" t="shared" si="16" ref="I62:S62">SUM(I47+I49+I51+I53+I56)</f>
        <v>0</v>
      </c>
      <c r="J62" s="594">
        <f>SUM(J47+J49+J51+J53+J56+J58)</f>
        <v>12174.399999999996</v>
      </c>
      <c r="K62" s="595">
        <f>SUM(K47+K49+K51+K53+K56+K58+K60)</f>
        <v>85242</v>
      </c>
      <c r="L62" s="593">
        <f t="shared" si="16"/>
        <v>83282</v>
      </c>
      <c r="M62" s="594">
        <f t="shared" si="16"/>
        <v>0</v>
      </c>
      <c r="N62" s="594">
        <f t="shared" si="16"/>
        <v>0</v>
      </c>
      <c r="O62" s="595">
        <f t="shared" si="16"/>
        <v>83282</v>
      </c>
      <c r="P62" s="593">
        <f t="shared" si="16"/>
        <v>30325.7</v>
      </c>
      <c r="Q62" s="594">
        <f t="shared" si="16"/>
        <v>0</v>
      </c>
      <c r="R62" s="555">
        <f t="shared" si="16"/>
        <v>0</v>
      </c>
      <c r="S62" s="596">
        <f t="shared" si="16"/>
        <v>30325.7</v>
      </c>
      <c r="T62" s="297"/>
    </row>
    <row r="63" spans="1:20" s="285" customFormat="1" ht="44.25" customHeight="1" thickBot="1">
      <c r="A63" s="597"/>
      <c r="B63" s="598" t="s">
        <v>125</v>
      </c>
      <c r="C63" s="599"/>
      <c r="D63" s="600"/>
      <c r="E63" s="600"/>
      <c r="F63" s="600"/>
      <c r="G63" s="601"/>
      <c r="H63" s="602">
        <f aca="true" t="shared" si="17" ref="H63:S63">SUM(H40+H62)</f>
        <v>595593.5</v>
      </c>
      <c r="I63" s="603">
        <f t="shared" si="17"/>
        <v>40509.3</v>
      </c>
      <c r="J63" s="603">
        <f t="shared" si="17"/>
        <v>435329.9</v>
      </c>
      <c r="K63" s="598">
        <f t="shared" si="17"/>
        <v>119754.3</v>
      </c>
      <c r="L63" s="602">
        <f t="shared" si="17"/>
        <v>129646.5</v>
      </c>
      <c r="M63" s="603">
        <f t="shared" si="17"/>
        <v>0</v>
      </c>
      <c r="N63" s="603">
        <f t="shared" si="17"/>
        <v>46364.5</v>
      </c>
      <c r="O63" s="598">
        <f t="shared" si="17"/>
        <v>83282</v>
      </c>
      <c r="P63" s="602">
        <f t="shared" si="17"/>
        <v>76557.2</v>
      </c>
      <c r="Q63" s="603">
        <f t="shared" si="17"/>
        <v>0</v>
      </c>
      <c r="R63" s="603">
        <f t="shared" si="17"/>
        <v>46231.5</v>
      </c>
      <c r="S63" s="598">
        <f t="shared" si="17"/>
        <v>30325.7</v>
      </c>
      <c r="T63" s="297"/>
    </row>
    <row r="64" spans="1:19" ht="60.75" customHeight="1">
      <c r="A64" s="451"/>
      <c r="B64" s="703" t="s">
        <v>143</v>
      </c>
      <c r="C64" s="704"/>
      <c r="D64" s="704"/>
      <c r="E64" s="704"/>
      <c r="F64" s="704"/>
      <c r="G64" s="704"/>
      <c r="H64" s="704"/>
      <c r="I64" s="452"/>
      <c r="J64" s="452"/>
      <c r="K64" s="452"/>
      <c r="L64" s="452"/>
      <c r="M64" s="452"/>
      <c r="N64" s="452"/>
      <c r="O64" s="701" t="s">
        <v>394</v>
      </c>
      <c r="P64" s="702"/>
      <c r="Q64" s="452"/>
      <c r="R64" s="452"/>
      <c r="S64" s="452"/>
    </row>
    <row r="65" spans="1:17" s="456" customFormat="1" ht="18.75">
      <c r="A65" s="453"/>
      <c r="B65" s="606" t="s">
        <v>317</v>
      </c>
      <c r="C65" s="607"/>
      <c r="D65" s="607"/>
      <c r="E65" s="607"/>
      <c r="F65" s="607"/>
      <c r="G65" s="607"/>
      <c r="H65" s="606"/>
      <c r="I65" s="454"/>
      <c r="J65" s="454"/>
      <c r="K65" s="454"/>
      <c r="L65" s="455"/>
      <c r="M65" s="455"/>
      <c r="N65" s="454"/>
      <c r="O65" s="454"/>
      <c r="P65" s="454"/>
      <c r="Q65" s="454"/>
    </row>
    <row r="66" spans="1:17" s="456" customFormat="1" ht="18.75">
      <c r="A66" s="453"/>
      <c r="B66" s="606" t="s">
        <v>405</v>
      </c>
      <c r="C66" s="607"/>
      <c r="D66" s="607"/>
      <c r="E66" s="607"/>
      <c r="F66" s="607"/>
      <c r="G66" s="607"/>
      <c r="H66" s="606"/>
      <c r="I66" s="454"/>
      <c r="J66" s="454"/>
      <c r="K66" s="454"/>
      <c r="L66" s="455"/>
      <c r="M66" s="455"/>
      <c r="N66" s="454"/>
      <c r="O66" s="454"/>
      <c r="P66" s="454"/>
      <c r="Q66" s="454"/>
    </row>
    <row r="67" spans="1:17" s="456" customFormat="1" ht="18.75">
      <c r="A67" s="453"/>
      <c r="B67" s="606" t="s">
        <v>15</v>
      </c>
      <c r="C67" s="607"/>
      <c r="D67" s="607"/>
      <c r="E67" s="607"/>
      <c r="F67" s="607"/>
      <c r="G67" s="607"/>
      <c r="H67" s="606"/>
      <c r="I67" s="454"/>
      <c r="J67" s="454"/>
      <c r="K67" s="454"/>
      <c r="L67" s="455"/>
      <c r="M67" s="455"/>
      <c r="N67" s="454"/>
      <c r="O67" s="454"/>
      <c r="P67" s="454"/>
      <c r="Q67" s="454"/>
    </row>
    <row r="68" spans="1:17" ht="15.75">
      <c r="A68" s="284"/>
      <c r="B68" s="285"/>
      <c r="C68" s="286"/>
      <c r="D68" s="286"/>
      <c r="E68" s="286"/>
      <c r="F68" s="286"/>
      <c r="G68" s="286"/>
      <c r="H68" s="285"/>
      <c r="I68" s="285"/>
      <c r="J68" s="285"/>
      <c r="K68" s="285"/>
      <c r="L68" s="287"/>
      <c r="M68" s="287"/>
      <c r="N68" s="285"/>
      <c r="O68" s="285"/>
      <c r="P68" s="285"/>
      <c r="Q68" s="285"/>
    </row>
    <row r="69" spans="1:17" ht="15.75">
      <c r="A69" s="284"/>
      <c r="B69" s="285"/>
      <c r="C69" s="286"/>
      <c r="D69" s="286"/>
      <c r="E69" s="286"/>
      <c r="F69" s="286"/>
      <c r="G69" s="286"/>
      <c r="H69" s="285"/>
      <c r="I69" s="285"/>
      <c r="J69" s="285"/>
      <c r="K69" s="285"/>
      <c r="L69" s="287"/>
      <c r="M69" s="287"/>
      <c r="N69" s="285"/>
      <c r="O69" s="285"/>
      <c r="P69" s="285"/>
      <c r="Q69" s="285"/>
    </row>
    <row r="70" spans="1:17" ht="15.75">
      <c r="A70" s="284"/>
      <c r="B70" s="285"/>
      <c r="C70" s="286"/>
      <c r="D70" s="286"/>
      <c r="E70" s="286"/>
      <c r="F70" s="286"/>
      <c r="G70" s="286"/>
      <c r="H70" s="285"/>
      <c r="I70" s="285"/>
      <c r="J70" s="285"/>
      <c r="K70" s="285"/>
      <c r="L70" s="287"/>
      <c r="M70" s="287"/>
      <c r="N70" s="285"/>
      <c r="O70" s="285"/>
      <c r="P70" s="285"/>
      <c r="Q70" s="285"/>
    </row>
    <row r="71" spans="1:17" ht="15.75">
      <c r="A71" s="284"/>
      <c r="B71" s="285"/>
      <c r="C71" s="286"/>
      <c r="D71" s="286"/>
      <c r="E71" s="286"/>
      <c r="F71" s="286"/>
      <c r="G71" s="286"/>
      <c r="H71" s="285"/>
      <c r="I71" s="285"/>
      <c r="J71" s="285"/>
      <c r="K71" s="285"/>
      <c r="L71" s="287"/>
      <c r="M71" s="287"/>
      <c r="N71" s="285"/>
      <c r="O71" s="285"/>
      <c r="P71" s="285"/>
      <c r="Q71" s="285"/>
    </row>
    <row r="72" spans="1:17" ht="15.75">
      <c r="A72" s="284"/>
      <c r="B72" s="285"/>
      <c r="C72" s="286"/>
      <c r="D72" s="286"/>
      <c r="E72" s="286"/>
      <c r="F72" s="286"/>
      <c r="G72" s="286"/>
      <c r="H72" s="285"/>
      <c r="I72" s="285"/>
      <c r="J72" s="285"/>
      <c r="K72" s="285"/>
      <c r="L72" s="287"/>
      <c r="M72" s="287"/>
      <c r="N72" s="285"/>
      <c r="O72" s="285"/>
      <c r="P72" s="285"/>
      <c r="Q72" s="285"/>
    </row>
    <row r="73" spans="1:17" ht="15.75">
      <c r="A73" s="284"/>
      <c r="B73" s="285"/>
      <c r="C73" s="286"/>
      <c r="D73" s="286"/>
      <c r="E73" s="286"/>
      <c r="F73" s="286"/>
      <c r="G73" s="286"/>
      <c r="H73" s="285"/>
      <c r="I73" s="285"/>
      <c r="J73" s="285"/>
      <c r="K73" s="285"/>
      <c r="L73" s="287"/>
      <c r="M73" s="287"/>
      <c r="N73" s="285"/>
      <c r="O73" s="285"/>
      <c r="P73" s="285"/>
      <c r="Q73" s="285"/>
    </row>
    <row r="74" spans="1:17" ht="15.75">
      <c r="A74" s="284"/>
      <c r="B74" s="285"/>
      <c r="C74" s="286"/>
      <c r="D74" s="286"/>
      <c r="E74" s="286"/>
      <c r="F74" s="286"/>
      <c r="G74" s="286"/>
      <c r="H74" s="285"/>
      <c r="I74" s="285"/>
      <c r="J74" s="285"/>
      <c r="K74" s="285"/>
      <c r="L74" s="287"/>
      <c r="M74" s="287"/>
      <c r="N74" s="285"/>
      <c r="O74" s="285"/>
      <c r="P74" s="285"/>
      <c r="Q74" s="285"/>
    </row>
    <row r="75" spans="1:17" ht="15.75">
      <c r="A75" s="284"/>
      <c r="B75" s="285"/>
      <c r="C75" s="286"/>
      <c r="D75" s="286"/>
      <c r="E75" s="286"/>
      <c r="F75" s="286"/>
      <c r="G75" s="286"/>
      <c r="H75" s="285"/>
      <c r="I75" s="285"/>
      <c r="J75" s="285"/>
      <c r="K75" s="285"/>
      <c r="L75" s="287"/>
      <c r="M75" s="287"/>
      <c r="N75" s="285"/>
      <c r="O75" s="285"/>
      <c r="P75" s="285"/>
      <c r="Q75" s="285"/>
    </row>
    <row r="76" spans="1:17" ht="15.75">
      <c r="A76" s="284"/>
      <c r="B76" s="285"/>
      <c r="C76" s="286"/>
      <c r="D76" s="286"/>
      <c r="E76" s="286"/>
      <c r="F76" s="286"/>
      <c r="G76" s="286"/>
      <c r="H76" s="285"/>
      <c r="I76" s="285"/>
      <c r="J76" s="285"/>
      <c r="K76" s="285"/>
      <c r="L76" s="287"/>
      <c r="M76" s="287"/>
      <c r="N76" s="285"/>
      <c r="O76" s="285"/>
      <c r="P76" s="285"/>
      <c r="Q76" s="285"/>
    </row>
    <row r="77" spans="1:17" ht="15.75">
      <c r="A77" s="284"/>
      <c r="B77" s="285"/>
      <c r="C77" s="286"/>
      <c r="D77" s="286"/>
      <c r="E77" s="286"/>
      <c r="F77" s="286"/>
      <c r="G77" s="286"/>
      <c r="H77" s="285"/>
      <c r="I77" s="285"/>
      <c r="J77" s="285"/>
      <c r="K77" s="285"/>
      <c r="L77" s="287"/>
      <c r="M77" s="287"/>
      <c r="N77" s="285"/>
      <c r="O77" s="285"/>
      <c r="P77" s="285"/>
      <c r="Q77" s="285"/>
    </row>
    <row r="78" spans="1:17" ht="15.75">
      <c r="A78" s="284"/>
      <c r="B78" s="285"/>
      <c r="C78" s="286"/>
      <c r="D78" s="286"/>
      <c r="E78" s="286"/>
      <c r="F78" s="286"/>
      <c r="G78" s="286"/>
      <c r="H78" s="285"/>
      <c r="I78" s="285"/>
      <c r="J78" s="285"/>
      <c r="K78" s="285"/>
      <c r="L78" s="287"/>
      <c r="M78" s="287"/>
      <c r="N78" s="285"/>
      <c r="O78" s="285"/>
      <c r="P78" s="285"/>
      <c r="Q78" s="285"/>
    </row>
    <row r="79" spans="1:17" ht="15.75">
      <c r="A79" s="284"/>
      <c r="B79" s="285"/>
      <c r="C79" s="286"/>
      <c r="D79" s="286"/>
      <c r="E79" s="286"/>
      <c r="F79" s="286"/>
      <c r="G79" s="286"/>
      <c r="H79" s="285"/>
      <c r="I79" s="285"/>
      <c r="J79" s="285"/>
      <c r="K79" s="285"/>
      <c r="L79" s="287"/>
      <c r="M79" s="287"/>
      <c r="N79" s="285"/>
      <c r="O79" s="285"/>
      <c r="P79" s="285"/>
      <c r="Q79" s="285"/>
    </row>
    <row r="80" spans="1:17" ht="15.75">
      <c r="A80" s="284"/>
      <c r="B80" s="285"/>
      <c r="C80" s="286"/>
      <c r="D80" s="286"/>
      <c r="E80" s="286"/>
      <c r="F80" s="286"/>
      <c r="G80" s="286"/>
      <c r="H80" s="285"/>
      <c r="I80" s="285"/>
      <c r="J80" s="285"/>
      <c r="K80" s="285"/>
      <c r="L80" s="287"/>
      <c r="M80" s="287"/>
      <c r="N80" s="285"/>
      <c r="O80" s="285"/>
      <c r="P80" s="285"/>
      <c r="Q80" s="285"/>
    </row>
    <row r="81" ht="15.75">
      <c r="A81" s="284"/>
    </row>
    <row r="82" ht="15.75">
      <c r="A82" s="284"/>
    </row>
    <row r="83" ht="15.75">
      <c r="A83" s="284"/>
    </row>
    <row r="84" ht="15.75">
      <c r="A84" s="284"/>
    </row>
    <row r="85" ht="15.75">
      <c r="A85" s="284"/>
    </row>
    <row r="86" ht="15.75">
      <c r="A86" s="284"/>
    </row>
    <row r="87" ht="15.75">
      <c r="A87" s="284"/>
    </row>
    <row r="88" ht="15.75">
      <c r="A88" s="284"/>
    </row>
    <row r="89" ht="15.75">
      <c r="A89" s="284"/>
    </row>
    <row r="90" ht="15.75">
      <c r="A90" s="284"/>
    </row>
  </sheetData>
  <sheetProtection/>
  <mergeCells count="41">
    <mergeCell ref="O64:P64"/>
    <mergeCell ref="B64:H64"/>
    <mergeCell ref="Q7:S7"/>
    <mergeCell ref="I8:K8"/>
    <mergeCell ref="M8:O8"/>
    <mergeCell ref="Q8:S8"/>
    <mergeCell ref="I7:K7"/>
    <mergeCell ref="L7:L9"/>
    <mergeCell ref="M7:O7"/>
    <mergeCell ref="F7:F9"/>
    <mergeCell ref="A41:S41"/>
    <mergeCell ref="H7:H9"/>
    <mergeCell ref="A7:A9"/>
    <mergeCell ref="B7:B9"/>
    <mergeCell ref="C7:C9"/>
    <mergeCell ref="D7:D9"/>
    <mergeCell ref="G7:G9"/>
    <mergeCell ref="P7:P9"/>
    <mergeCell ref="E7:E9"/>
    <mergeCell ref="B11:S11"/>
    <mergeCell ref="P1:S1"/>
    <mergeCell ref="P2:S2"/>
    <mergeCell ref="P3:S3"/>
    <mergeCell ref="A4:S4"/>
    <mergeCell ref="F42:F44"/>
    <mergeCell ref="G42:G44"/>
    <mergeCell ref="H42:H44"/>
    <mergeCell ref="A42:A44"/>
    <mergeCell ref="B42:B44"/>
    <mergeCell ref="C42:C44"/>
    <mergeCell ref="D42:D44"/>
    <mergeCell ref="A46:S46"/>
    <mergeCell ref="Q42:S42"/>
    <mergeCell ref="I43:K43"/>
    <mergeCell ref="M43:O43"/>
    <mergeCell ref="Q43:S43"/>
    <mergeCell ref="I42:K42"/>
    <mergeCell ref="L42:L44"/>
    <mergeCell ref="M42:O42"/>
    <mergeCell ref="P42:P44"/>
    <mergeCell ref="E42:E44"/>
  </mergeCells>
  <printOptions/>
  <pageMargins left="0.68" right="0.17" top="0.16" bottom="0.15" header="0.16" footer="0.15"/>
  <pageSetup fitToHeight="2" horizontalDpi="600" verticalDpi="600" orientation="landscape" paperSize="9" scale="4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kab208ud</cp:lastModifiedBy>
  <cp:lastPrinted>2010-06-16T06:53:40Z</cp:lastPrinted>
  <dcterms:created xsi:type="dcterms:W3CDTF">2007-10-12T07:56:09Z</dcterms:created>
  <dcterms:modified xsi:type="dcterms:W3CDTF">2010-06-23T04:14:26Z</dcterms:modified>
  <cp:category/>
  <cp:version/>
  <cp:contentType/>
  <cp:contentStatus/>
</cp:coreProperties>
</file>